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m488625\AppData\Local\Microsoft\Windows\INetCache\Content.Outlook\5TRR85XP\"/>
    </mc:Choice>
  </mc:AlternateContent>
  <xr:revisionPtr revIDLastSave="0" documentId="13_ncr:1_{F8EA4A6F-858A-47C7-B9CF-3F922A944CAF}" xr6:coauthVersionLast="47" xr6:coauthVersionMax="47" xr10:uidLastSave="{00000000-0000-0000-0000-000000000000}"/>
  <bookViews>
    <workbookView xWindow="-110" yWindow="-110" windowWidth="19420" windowHeight="10300" xr2:uid="{C36B7D97-6451-4AA0-9E91-373CFCDAD2C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s="1"/>
  <c r="F14" i="1" s="1"/>
  <c r="H12" i="1"/>
  <c r="H13" i="1" s="1"/>
  <c r="H14" i="1" s="1"/>
  <c r="H16" i="1" s="1"/>
  <c r="J12" i="1"/>
  <c r="B38" i="1"/>
  <c r="H24" i="1" l="1"/>
  <c r="H25" i="1" s="1"/>
  <c r="F24" i="1"/>
  <c r="F25" i="1" s="1"/>
  <c r="H19" i="1"/>
  <c r="H18" i="1"/>
  <c r="F16" i="1"/>
  <c r="J24" i="1"/>
  <c r="J13" i="1"/>
  <c r="J14" i="1" s="1"/>
  <c r="H20" i="1" l="1"/>
  <c r="H21" i="1" s="1"/>
  <c r="H23" i="1" s="1"/>
  <c r="J16" i="1"/>
  <c r="J25" i="1"/>
  <c r="F18" i="1"/>
  <c r="F19" i="1"/>
  <c r="F20" i="1" l="1"/>
  <c r="F21" i="1" s="1"/>
  <c r="F23" i="1" s="1"/>
  <c r="H35" i="1"/>
  <c r="H26" i="1"/>
  <c r="H28" i="1" s="1"/>
  <c r="H29" i="1" s="1"/>
  <c r="H31" i="1" s="1"/>
  <c r="J19" i="1"/>
  <c r="J18" i="1"/>
  <c r="H32" i="1" l="1"/>
  <c r="H34" i="1"/>
  <c r="J20" i="1"/>
  <c r="J21" i="1" s="1"/>
  <c r="J23" i="1" s="1"/>
  <c r="F26" i="1"/>
  <c r="F28" i="1" s="1"/>
  <c r="F29" i="1" s="1"/>
  <c r="F31" i="1" s="1"/>
  <c r="F35" i="1"/>
  <c r="F32" i="1" l="1"/>
  <c r="F34" i="1"/>
  <c r="J26" i="1"/>
  <c r="J28" i="1" s="1"/>
  <c r="J29" i="1" s="1"/>
  <c r="J31" i="1" s="1"/>
  <c r="J35" i="1"/>
  <c r="J32" i="1" l="1"/>
  <c r="J34" i="1"/>
</calcChain>
</file>

<file path=xl/sharedStrings.xml><?xml version="1.0" encoding="utf-8"?>
<sst xmlns="http://schemas.openxmlformats.org/spreadsheetml/2006/main" count="87" uniqueCount="85">
  <si>
    <t>This is only a generic illustration, each portfolio manager can modify the illustration as per the terms and condition of their PMS agreement.</t>
  </si>
  <si>
    <t>The above illustration shows the High Water Mark to be carried forward in different scenario for equal and fair treatment to the investor.</t>
  </si>
  <si>
    <t>Hurdle rate is prorated in case the performance fee period is less than 1 year OR if there are inflow/outflows from the portfolio</t>
  </si>
  <si>
    <t>For this illustration, Hurdle rate is calculated on Higher of (HWM or previous year closing NAV). However, in actual Hurdle Rate of return is defined in the PMS agreement and may differ from this illustration.</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</si>
  <si>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</si>
  <si>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and permitted under SEBI regulations. </t>
  </si>
  <si>
    <t xml:space="preserve">Notes: </t>
  </si>
  <si>
    <t>xvii = Max (ix , x)</t>
  </si>
  <si>
    <t>xvii</t>
  </si>
  <si>
    <t>xvii = Max (x , xv)</t>
  </si>
  <si>
    <t>xvi = ((xv - i) / i) %</t>
  </si>
  <si>
    <t>xvi</t>
  </si>
  <si>
    <t xml:space="preserve">% Portfolio Return </t>
  </si>
  <si>
    <t>xv = ix + xiv</t>
  </si>
  <si>
    <t>xv</t>
  </si>
  <si>
    <t>Net value of the Portfolio at the end of the year after all fees and expenses</t>
  </si>
  <si>
    <t>xiv = xiii x d</t>
  </si>
  <si>
    <t>xiv</t>
  </si>
  <si>
    <t>Performance fee</t>
  </si>
  <si>
    <t>xiii = ix - x - xi</t>
  </si>
  <si>
    <t>xiii</t>
  </si>
  <si>
    <t>Portfolio return subject of Performance Fee</t>
  </si>
  <si>
    <t>xii = ix &gt; (x+xi) then Yes else No P Fees</t>
  </si>
  <si>
    <t>xii</t>
  </si>
  <si>
    <t>Gross Value of the Portfolio before Performance fee is greater than High Water Mark Value + Hurdle rate of return</t>
  </si>
  <si>
    <t>xi = i x e</t>
  </si>
  <si>
    <t>xi</t>
  </si>
  <si>
    <t>Hurdle Rate of return or as defined in the PMS agreement</t>
  </si>
  <si>
    <t>x</t>
  </si>
  <si>
    <t>High Water Mark Value (HWM) (Capital contributed for 1st year and second year onwards as defined in the PMS agreement.</t>
  </si>
  <si>
    <t>ix = iii + viii</t>
  </si>
  <si>
    <t>ix</t>
  </si>
  <si>
    <t>Gross Value of the Portfolio before Performance fee</t>
  </si>
  <si>
    <t>viii = v + vi + vii</t>
  </si>
  <si>
    <t>viii</t>
  </si>
  <si>
    <t>Total charges before Performance fee.</t>
  </si>
  <si>
    <t>vii = (iv + v + vi) x b</t>
  </si>
  <si>
    <t>vii</t>
  </si>
  <si>
    <t xml:space="preserve">Management Fees </t>
  </si>
  <si>
    <t>vi= iv x f</t>
  </si>
  <si>
    <t>vi</t>
  </si>
  <si>
    <t>Brokerage and Transaction cost</t>
  </si>
  <si>
    <t>v= iv x c</t>
  </si>
  <si>
    <t>v</t>
  </si>
  <si>
    <t>Other Expense</t>
  </si>
  <si>
    <t>iv= (i + iii) / 2</t>
  </si>
  <si>
    <t>iv</t>
  </si>
  <si>
    <t>iii= I + ii</t>
  </si>
  <si>
    <t>iii</t>
  </si>
  <si>
    <t xml:space="preserve">Gross Value of the Portfolio at the end of the year </t>
  </si>
  <si>
    <t>ii= i*Scenario</t>
  </si>
  <si>
    <t>ii</t>
  </si>
  <si>
    <t xml:space="preserve">Gain / (Loss) on Investment based on the Scenario </t>
  </si>
  <si>
    <t>i = a</t>
  </si>
  <si>
    <t>i</t>
  </si>
  <si>
    <t xml:space="preserve">Capital Contributed / Assets under Management </t>
  </si>
  <si>
    <t>No Change</t>
  </si>
  <si>
    <t>Loss of</t>
  </si>
  <si>
    <t>Gain of</t>
  </si>
  <si>
    <t>Scenario 3</t>
  </si>
  <si>
    <t>Scenario 2</t>
  </si>
  <si>
    <t>Scenario 1</t>
  </si>
  <si>
    <t>f</t>
  </si>
  <si>
    <t>e</t>
  </si>
  <si>
    <t>Hurdle Rate of Return (%age per annum)</t>
  </si>
  <si>
    <t>d</t>
  </si>
  <si>
    <t>Performance (%age per annum)</t>
  </si>
  <si>
    <t>c</t>
  </si>
  <si>
    <t>Other Expenses (%age per annum)</t>
  </si>
  <si>
    <t>b</t>
  </si>
  <si>
    <t>Management Fee (%age per annum)</t>
  </si>
  <si>
    <t>a</t>
  </si>
  <si>
    <t>Capital Contribution (Rs.)</t>
  </si>
  <si>
    <t>Assumptions</t>
  </si>
  <si>
    <t>Variable Fee Illustration</t>
  </si>
  <si>
    <t>**Other Expenses includes Custodian Fees, Fund Accounting Fees, Account opening &amp; Maintenance charges,
 which shall not exceed 0.50% p. a of the client’s daily average of portfolio value , which is as per SEBI(Portfolio Managers) Regulations, 2020.</t>
  </si>
  <si>
    <t xml:space="preserve">Brokerage and transaction cost for the illustration purpose is charged on the Average assets under management. However, Brokerage and Transaction cost are charged on basis of actuals trades. </t>
  </si>
  <si>
    <t>All statutory duties and levies including GST at applicable rates will be charged separately.</t>
  </si>
  <si>
    <t xml:space="preserve">In the above illustration, other expenses and brokerage &amp; transaction cost have been charged on Average assets under management. Please refer section on fees and charges of your termsheet for actual fees and frequency of charging fees. </t>
  </si>
  <si>
    <t xml:space="preserve">Average assets under management </t>
  </si>
  <si>
    <t>Input Cells</t>
  </si>
  <si>
    <r>
      <t xml:space="preserve">If </t>
    </r>
    <r>
      <rPr>
        <b/>
        <sz val="9"/>
        <color theme="1"/>
        <rFont val="Aptos Narrow"/>
        <family val="2"/>
        <scheme val="minor"/>
      </rPr>
      <t>Yes, proceed to performance fee calculation else 0 (zero) performance fee for the period)</t>
    </r>
  </si>
  <si>
    <r>
      <t>High Water Mark to be carried forward for next year.</t>
    </r>
    <r>
      <rPr>
        <b/>
        <sz val="9"/>
        <color theme="1"/>
        <rFont val="Aptos Narrow"/>
        <family val="2"/>
        <scheme val="minor"/>
      </rPr>
      <t xml:space="preserve"> When performance fee is charged from the portfolio itself.</t>
    </r>
  </si>
  <si>
    <r>
      <t xml:space="preserve">High Water Mark to becarried forward for next year. </t>
    </r>
    <r>
      <rPr>
        <b/>
        <sz val="9"/>
        <color theme="1"/>
        <rFont val="Aptos Narrow"/>
        <family val="2"/>
        <scheme val="minor"/>
      </rPr>
      <t>When performance fee is paid separately by the investor to the PM</t>
    </r>
  </si>
  <si>
    <t>For this illustration, High Water Mark for the 1st Year is the Capital invested and from second year onwards it’s closing valuation at highest NAV in any of the anniversary dates in preceding years after all charges and fees, else it remains the same. However, in actual, High Water Mark is defined in the PMS agreement and may differ from this illustration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</si>
</sst>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_ ;[Red]\-#,##0\ "/>
  </numFmts>
  <fonts count="6"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sz val="9"/>
      <color rgb="FFFF0000"/>
      <name val="Aptos Narrow"/>
      <family val="2"/>
      <scheme val="minor"/>
    </font>
    <font>
      <sz val="9"/>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3" fillId="0" borderId="11"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2" fillId="0" borderId="9"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horizontal="center" vertical="center" wrapText="1"/>
    </xf>
    <xf numFmtId="3" fontId="2" fillId="2" borderId="5" xfId="0" applyNumberFormat="1" applyFont="1" applyFill="1" applyBorder="1" applyAlignment="1">
      <alignment vertical="center"/>
    </xf>
    <xf numFmtId="0" fontId="2" fillId="0" borderId="3" xfId="0" applyFont="1" applyBorder="1" applyAlignment="1">
      <alignment vertical="center"/>
    </xf>
    <xf numFmtId="10" fontId="2" fillId="2" borderId="5" xfId="0" applyNumberFormat="1" applyFont="1" applyFill="1" applyBorder="1" applyAlignment="1">
      <alignment vertical="center"/>
    </xf>
    <xf numFmtId="0" fontId="2" fillId="0" borderId="4" xfId="0" applyFont="1" applyBorder="1" applyAlignment="1">
      <alignment vertical="center" wrapText="1"/>
    </xf>
    <xf numFmtId="10" fontId="2" fillId="0" borderId="0" xfId="0" applyNumberFormat="1" applyFont="1" applyAlignment="1">
      <alignment vertical="center"/>
    </xf>
    <xf numFmtId="0" fontId="3" fillId="0" borderId="7" xfId="0" applyFont="1" applyBorder="1" applyAlignment="1">
      <alignment horizontal="right" vertical="center"/>
    </xf>
    <xf numFmtId="9" fontId="3" fillId="0" borderId="7" xfId="0" applyNumberFormat="1" applyFont="1" applyBorder="1" applyAlignment="1">
      <alignment horizontal="left" vertical="center"/>
    </xf>
    <xf numFmtId="0" fontId="3" fillId="0" borderId="5" xfId="0" applyFont="1" applyBorder="1" applyAlignment="1">
      <alignment horizontal="right" vertical="center"/>
    </xf>
    <xf numFmtId="9" fontId="3" fillId="0" borderId="5" xfId="0" applyNumberFormat="1" applyFont="1" applyBorder="1" applyAlignment="1">
      <alignment horizontal="left" vertical="center"/>
    </xf>
    <xf numFmtId="9" fontId="3" fillId="0" borderId="13" xfId="0" applyNumberFormat="1" applyFont="1" applyBorder="1" applyAlignment="1">
      <alignment horizontal="left" vertical="center"/>
    </xf>
    <xf numFmtId="0" fontId="2" fillId="0" borderId="5" xfId="0" quotePrefix="1" applyFont="1" applyBorder="1" applyAlignment="1">
      <alignment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vertical="center" wrapText="1"/>
    </xf>
    <xf numFmtId="0" fontId="2" fillId="0" borderId="15" xfId="0" applyFont="1" applyBorder="1" applyAlignment="1">
      <alignment horizontal="center" vertical="center" wrapText="1"/>
    </xf>
    <xf numFmtId="0" fontId="2" fillId="0" borderId="15" xfId="0" applyFont="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164" fontId="2" fillId="0" borderId="5" xfId="0" applyNumberFormat="1" applyFont="1" applyBorder="1" applyAlignment="1">
      <alignment horizontal="right" vertical="center"/>
    </xf>
    <xf numFmtId="164" fontId="2" fillId="0" borderId="13" xfId="0" applyNumberFormat="1" applyFont="1" applyBorder="1" applyAlignment="1">
      <alignment horizontal="right" vertical="center"/>
    </xf>
    <xf numFmtId="43" fontId="2" fillId="0" borderId="5" xfId="1" applyFont="1" applyBorder="1" applyAlignment="1">
      <alignment horizontal="right" vertical="center"/>
    </xf>
    <xf numFmtId="43" fontId="2" fillId="0" borderId="13" xfId="1" applyFont="1" applyBorder="1" applyAlignment="1">
      <alignment horizontal="righ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0" fontId="2" fillId="0" borderId="5" xfId="2" applyNumberFormat="1" applyFont="1" applyBorder="1" applyAlignment="1">
      <alignment horizontal="right" vertical="center"/>
    </xf>
    <xf numFmtId="10" fontId="2" fillId="0" borderId="13" xfId="2" applyNumberFormat="1" applyFont="1" applyBorder="1" applyAlignment="1">
      <alignment horizontal="right" vertical="center"/>
    </xf>
    <xf numFmtId="0" fontId="2" fillId="2" borderId="17" xfId="0" applyFont="1" applyFill="1" applyBorder="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Fill="1" applyAlignment="1">
      <alignment horizontal="left" vertical="center" wrapText="1"/>
    </xf>
    <xf numFmtId="0" fontId="5" fillId="0" borderId="0" xfId="0" applyFont="1" applyFill="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EE8-ECF2-4B6C-9144-36634B330A0A}">
  <dimension ref="B1:K47"/>
  <sheetViews>
    <sheetView showGridLines="0" tabSelected="1" topLeftCell="A40" zoomScale="120" zoomScaleNormal="120" workbookViewId="0">
      <selection activeCell="G6" sqref="G6"/>
    </sheetView>
  </sheetViews>
  <sheetFormatPr defaultColWidth="8.81640625" defaultRowHeight="12" x14ac:dyDescent="0.35"/>
  <cols>
    <col min="1" max="1" width="8.81640625" style="4"/>
    <col min="2" max="2" width="5.453125" style="1" customWidth="1"/>
    <col min="3" max="3" width="46.81640625" style="2" customWidth="1"/>
    <col min="4" max="4" width="4.54296875" style="3" customWidth="1"/>
    <col min="5" max="5" width="17.7265625" style="2" bestFit="1" customWidth="1"/>
    <col min="6" max="6" width="8" style="4" customWidth="1"/>
    <col min="7" max="7" width="4.453125" style="4" bestFit="1" customWidth="1"/>
    <col min="8" max="8" width="5.54296875" style="4" bestFit="1" customWidth="1"/>
    <col min="9" max="9" width="4.26953125" style="4" bestFit="1" customWidth="1"/>
    <col min="10" max="10" width="8.1796875" style="4" bestFit="1" customWidth="1"/>
    <col min="11" max="11" width="3" style="4" bestFit="1" customWidth="1"/>
    <col min="12" max="16384" width="8.81640625" style="4"/>
  </cols>
  <sheetData>
    <row r="1" spans="3:11" ht="12.5" thickBot="1" x14ac:dyDescent="0.4"/>
    <row r="2" spans="3:11" x14ac:dyDescent="0.35">
      <c r="C2" s="5" t="s">
        <v>73</v>
      </c>
      <c r="D2" s="6"/>
      <c r="E2" s="7"/>
      <c r="F2" s="8"/>
      <c r="G2" s="8"/>
      <c r="H2" s="8"/>
      <c r="I2" s="8"/>
      <c r="J2" s="8"/>
      <c r="K2" s="9"/>
    </row>
    <row r="3" spans="3:11" x14ac:dyDescent="0.35">
      <c r="C3" s="10" t="s">
        <v>72</v>
      </c>
      <c r="D3" s="11" t="s">
        <v>71</v>
      </c>
      <c r="E3" s="12">
        <v>5000000</v>
      </c>
      <c r="F3" s="54" t="s">
        <v>80</v>
      </c>
      <c r="K3" s="13"/>
    </row>
    <row r="4" spans="3:11" x14ac:dyDescent="0.35">
      <c r="C4" s="10" t="s">
        <v>70</v>
      </c>
      <c r="D4" s="11" t="s">
        <v>69</v>
      </c>
      <c r="E4" s="14">
        <v>0</v>
      </c>
      <c r="F4" s="54"/>
      <c r="K4" s="13"/>
    </row>
    <row r="5" spans="3:11" x14ac:dyDescent="0.35">
      <c r="C5" s="10" t="s">
        <v>68</v>
      </c>
      <c r="D5" s="11" t="s">
        <v>67</v>
      </c>
      <c r="E5" s="14">
        <v>3.0000000000000001E-3</v>
      </c>
      <c r="F5" s="54"/>
      <c r="K5" s="13"/>
    </row>
    <row r="6" spans="3:11" x14ac:dyDescent="0.35">
      <c r="C6" s="10" t="s">
        <v>66</v>
      </c>
      <c r="D6" s="11" t="s">
        <v>65</v>
      </c>
      <c r="E6" s="14">
        <v>0.15</v>
      </c>
      <c r="F6" s="54"/>
      <c r="K6" s="13"/>
    </row>
    <row r="7" spans="3:11" x14ac:dyDescent="0.35">
      <c r="C7" s="10" t="s">
        <v>64</v>
      </c>
      <c r="D7" s="11" t="s">
        <v>63</v>
      </c>
      <c r="E7" s="14">
        <v>0</v>
      </c>
      <c r="F7" s="54"/>
      <c r="K7" s="13"/>
    </row>
    <row r="8" spans="3:11" x14ac:dyDescent="0.35">
      <c r="C8" s="10" t="s">
        <v>41</v>
      </c>
      <c r="D8" s="11" t="s">
        <v>62</v>
      </c>
      <c r="E8" s="14">
        <v>2E-3</v>
      </c>
      <c r="F8" s="54"/>
      <c r="K8" s="13"/>
    </row>
    <row r="9" spans="3:11" ht="12.5" thickBot="1" x14ac:dyDescent="0.4">
      <c r="C9" s="15"/>
      <c r="F9" s="16"/>
      <c r="K9" s="13"/>
    </row>
    <row r="10" spans="3:11" ht="12.5" thickBot="1" x14ac:dyDescent="0.4">
      <c r="C10" s="33" t="s">
        <v>74</v>
      </c>
      <c r="D10" s="34"/>
      <c r="E10" s="35"/>
      <c r="F10" s="38" t="s">
        <v>61</v>
      </c>
      <c r="G10" s="39"/>
      <c r="H10" s="38" t="s">
        <v>60</v>
      </c>
      <c r="I10" s="39"/>
      <c r="J10" s="38" t="s">
        <v>59</v>
      </c>
      <c r="K10" s="39"/>
    </row>
    <row r="11" spans="3:11" x14ac:dyDescent="0.35">
      <c r="C11" s="36"/>
      <c r="D11" s="37"/>
      <c r="E11" s="37"/>
      <c r="F11" s="17" t="s">
        <v>58</v>
      </c>
      <c r="G11" s="18">
        <v>0.2</v>
      </c>
      <c r="H11" s="19" t="s">
        <v>57</v>
      </c>
      <c r="I11" s="20">
        <v>-0.2</v>
      </c>
      <c r="J11" s="19" t="s">
        <v>56</v>
      </c>
      <c r="K11" s="21">
        <v>0</v>
      </c>
    </row>
    <row r="12" spans="3:11" x14ac:dyDescent="0.35">
      <c r="C12" s="10" t="s">
        <v>55</v>
      </c>
      <c r="D12" s="11" t="s">
        <v>54</v>
      </c>
      <c r="E12" s="22" t="s">
        <v>53</v>
      </c>
      <c r="F12" s="40">
        <f>+$E$3</f>
        <v>5000000</v>
      </c>
      <c r="G12" s="40"/>
      <c r="H12" s="40">
        <f>+$E$3</f>
        <v>5000000</v>
      </c>
      <c r="I12" s="40"/>
      <c r="J12" s="40">
        <f>+$E$3</f>
        <v>5000000</v>
      </c>
      <c r="K12" s="41"/>
    </row>
    <row r="13" spans="3:11" x14ac:dyDescent="0.35">
      <c r="C13" s="10" t="s">
        <v>52</v>
      </c>
      <c r="D13" s="11" t="s">
        <v>51</v>
      </c>
      <c r="E13" s="22" t="s">
        <v>50</v>
      </c>
      <c r="F13" s="40">
        <f>F12*G11</f>
        <v>1000000</v>
      </c>
      <c r="G13" s="40"/>
      <c r="H13" s="40">
        <f>H12*I11</f>
        <v>-1000000</v>
      </c>
      <c r="I13" s="40"/>
      <c r="J13" s="42">
        <f>J12*K11</f>
        <v>0</v>
      </c>
      <c r="K13" s="43"/>
    </row>
    <row r="14" spans="3:11" x14ac:dyDescent="0.35">
      <c r="C14" s="10" t="s">
        <v>49</v>
      </c>
      <c r="D14" s="11" t="s">
        <v>48</v>
      </c>
      <c r="E14" s="22" t="s">
        <v>47</v>
      </c>
      <c r="F14" s="40">
        <f>F12+F13</f>
        <v>6000000</v>
      </c>
      <c r="G14" s="40"/>
      <c r="H14" s="40">
        <f>H12+H13</f>
        <v>4000000</v>
      </c>
      <c r="I14" s="40"/>
      <c r="J14" s="40">
        <f>J12+J13</f>
        <v>5000000</v>
      </c>
      <c r="K14" s="41"/>
    </row>
    <row r="15" spans="3:11" x14ac:dyDescent="0.35">
      <c r="C15" s="44"/>
      <c r="D15" s="45"/>
      <c r="E15" s="45"/>
      <c r="F15" s="45"/>
      <c r="G15" s="45"/>
      <c r="H15" s="45"/>
      <c r="I15" s="45"/>
      <c r="J15" s="45"/>
      <c r="K15" s="46"/>
    </row>
    <row r="16" spans="3:11" x14ac:dyDescent="0.35">
      <c r="C16" s="10" t="s">
        <v>79</v>
      </c>
      <c r="D16" s="11" t="s">
        <v>46</v>
      </c>
      <c r="E16" s="22" t="s">
        <v>45</v>
      </c>
      <c r="F16" s="40">
        <f>(F12+F14)/2</f>
        <v>5500000</v>
      </c>
      <c r="G16" s="40"/>
      <c r="H16" s="40">
        <f>(H12+H14)/2</f>
        <v>4500000</v>
      </c>
      <c r="I16" s="40"/>
      <c r="J16" s="40">
        <f>(J12+J14)/2</f>
        <v>5000000</v>
      </c>
      <c r="K16" s="41"/>
    </row>
    <row r="17" spans="3:11" x14ac:dyDescent="0.35">
      <c r="C17" s="44"/>
      <c r="D17" s="45"/>
      <c r="E17" s="45"/>
      <c r="F17" s="45"/>
      <c r="G17" s="45"/>
      <c r="H17" s="45"/>
      <c r="I17" s="45"/>
      <c r="J17" s="45"/>
      <c r="K17" s="46"/>
    </row>
    <row r="18" spans="3:11" x14ac:dyDescent="0.35">
      <c r="C18" s="10" t="s">
        <v>44</v>
      </c>
      <c r="D18" s="11" t="s">
        <v>43</v>
      </c>
      <c r="E18" s="22" t="s">
        <v>42</v>
      </c>
      <c r="F18" s="40">
        <f>+F16*-$E$5</f>
        <v>-16500</v>
      </c>
      <c r="G18" s="40"/>
      <c r="H18" s="40">
        <f>+H16*-$E$5</f>
        <v>-13500</v>
      </c>
      <c r="I18" s="40"/>
      <c r="J18" s="40">
        <f>+J16*-$E$5</f>
        <v>-15000</v>
      </c>
      <c r="K18" s="41"/>
    </row>
    <row r="19" spans="3:11" x14ac:dyDescent="0.35">
      <c r="C19" s="10" t="s">
        <v>41</v>
      </c>
      <c r="D19" s="11" t="s">
        <v>40</v>
      </c>
      <c r="E19" s="22" t="s">
        <v>39</v>
      </c>
      <c r="F19" s="40">
        <f>+F16*-$E$8</f>
        <v>-11000</v>
      </c>
      <c r="G19" s="40"/>
      <c r="H19" s="40">
        <f>+H16*-$E$8</f>
        <v>-9000</v>
      </c>
      <c r="I19" s="40"/>
      <c r="J19" s="40">
        <f>+J16*-$E$8</f>
        <v>-10000</v>
      </c>
      <c r="K19" s="41"/>
    </row>
    <row r="20" spans="3:11" x14ac:dyDescent="0.35">
      <c r="C20" s="10" t="s">
        <v>38</v>
      </c>
      <c r="D20" s="11" t="s">
        <v>37</v>
      </c>
      <c r="E20" s="25" t="s">
        <v>36</v>
      </c>
      <c r="F20" s="40">
        <f>+(F16+F18+F19)*-$E$4</f>
        <v>0</v>
      </c>
      <c r="G20" s="40"/>
      <c r="H20" s="40">
        <f>+(H16+H18+H19)*-$E$4</f>
        <v>0</v>
      </c>
      <c r="I20" s="40"/>
      <c r="J20" s="40">
        <f>+(J16+J18+J19)*-$E$4</f>
        <v>0</v>
      </c>
      <c r="K20" s="41"/>
    </row>
    <row r="21" spans="3:11" x14ac:dyDescent="0.35">
      <c r="C21" s="10" t="s">
        <v>35</v>
      </c>
      <c r="D21" s="11" t="s">
        <v>34</v>
      </c>
      <c r="E21" s="25" t="s">
        <v>33</v>
      </c>
      <c r="F21" s="40">
        <f>+F18+F20+F19</f>
        <v>-27500</v>
      </c>
      <c r="G21" s="40"/>
      <c r="H21" s="40">
        <f>+H18+H20+H19</f>
        <v>-22500</v>
      </c>
      <c r="I21" s="40"/>
      <c r="J21" s="40">
        <f>+J18+J20+J19</f>
        <v>-25000</v>
      </c>
      <c r="K21" s="41"/>
    </row>
    <row r="22" spans="3:11" x14ac:dyDescent="0.35">
      <c r="C22" s="44"/>
      <c r="D22" s="45"/>
      <c r="E22" s="45"/>
      <c r="F22" s="45"/>
      <c r="G22" s="45"/>
      <c r="H22" s="45"/>
      <c r="I22" s="45"/>
      <c r="J22" s="45"/>
      <c r="K22" s="46"/>
    </row>
    <row r="23" spans="3:11" x14ac:dyDescent="0.35">
      <c r="C23" s="10" t="s">
        <v>32</v>
      </c>
      <c r="D23" s="11" t="s">
        <v>31</v>
      </c>
      <c r="E23" s="25" t="s">
        <v>30</v>
      </c>
      <c r="F23" s="40">
        <f>F14+F21</f>
        <v>5972500</v>
      </c>
      <c r="G23" s="40"/>
      <c r="H23" s="40">
        <f>H14+H21</f>
        <v>3977500</v>
      </c>
      <c r="I23" s="40"/>
      <c r="J23" s="40">
        <f>J14+J21</f>
        <v>4975000</v>
      </c>
      <c r="K23" s="41"/>
    </row>
    <row r="24" spans="3:11" ht="24" x14ac:dyDescent="0.35">
      <c r="C24" s="10" t="s">
        <v>29</v>
      </c>
      <c r="D24" s="11" t="s">
        <v>28</v>
      </c>
      <c r="E24" s="25"/>
      <c r="F24" s="40">
        <f>F12</f>
        <v>5000000</v>
      </c>
      <c r="G24" s="40"/>
      <c r="H24" s="40">
        <f>H12</f>
        <v>5000000</v>
      </c>
      <c r="I24" s="40"/>
      <c r="J24" s="40">
        <f>J12</f>
        <v>5000000</v>
      </c>
      <c r="K24" s="41"/>
    </row>
    <row r="25" spans="3:11" x14ac:dyDescent="0.35">
      <c r="C25" s="26" t="s">
        <v>27</v>
      </c>
      <c r="D25" s="11" t="s">
        <v>26</v>
      </c>
      <c r="E25" s="27" t="s">
        <v>25</v>
      </c>
      <c r="F25" s="40">
        <f>(F24*$E$7)</f>
        <v>0</v>
      </c>
      <c r="G25" s="40"/>
      <c r="H25" s="40">
        <f>(H24*$E$7)</f>
        <v>0</v>
      </c>
      <c r="I25" s="40"/>
      <c r="J25" s="40">
        <f>(J24*$E$7)</f>
        <v>0</v>
      </c>
      <c r="K25" s="41"/>
    </row>
    <row r="26" spans="3:11" ht="24" x14ac:dyDescent="0.35">
      <c r="C26" s="10" t="s">
        <v>24</v>
      </c>
      <c r="D26" s="11" t="s">
        <v>23</v>
      </c>
      <c r="E26" s="25" t="s">
        <v>22</v>
      </c>
      <c r="F26" s="40" t="str">
        <f>IF(F23&gt;(F24+F25),("Yes"),("No Pfee"))</f>
        <v>Yes</v>
      </c>
      <c r="G26" s="40"/>
      <c r="H26" s="40" t="str">
        <f>IF(H23&gt;(H24+H25),("Yes"),("No Pfee"))</f>
        <v>No Pfee</v>
      </c>
      <c r="I26" s="40"/>
      <c r="J26" s="40" t="str">
        <f>IF(J23&gt;(J24+J25),("Yes"),("No Pfee"))</f>
        <v>No Pfee</v>
      </c>
      <c r="K26" s="41"/>
    </row>
    <row r="27" spans="3:11" x14ac:dyDescent="0.35">
      <c r="C27" s="47" t="s">
        <v>81</v>
      </c>
      <c r="D27" s="48"/>
      <c r="E27" s="48"/>
      <c r="F27" s="48"/>
      <c r="G27" s="48"/>
      <c r="H27" s="48"/>
      <c r="I27" s="48"/>
      <c r="J27" s="48"/>
      <c r="K27" s="49"/>
    </row>
    <row r="28" spans="3:11" x14ac:dyDescent="0.35">
      <c r="C28" s="10" t="s">
        <v>21</v>
      </c>
      <c r="D28" s="11" t="s">
        <v>20</v>
      </c>
      <c r="E28" s="25" t="s">
        <v>19</v>
      </c>
      <c r="F28" s="40">
        <f>+IF(F26="Yes",(F23-F24-F25),(0))</f>
        <v>972500</v>
      </c>
      <c r="G28" s="40"/>
      <c r="H28" s="40">
        <f>+IF(H26="Yes",(H23-H24-H25),(0))</f>
        <v>0</v>
      </c>
      <c r="I28" s="40"/>
      <c r="J28" s="40">
        <f>+IF(J26="Yes",(J23-J24-J25),(0))</f>
        <v>0</v>
      </c>
      <c r="K28" s="41"/>
    </row>
    <row r="29" spans="3:11" x14ac:dyDescent="0.35">
      <c r="C29" s="26" t="s">
        <v>18</v>
      </c>
      <c r="D29" s="11" t="s">
        <v>17</v>
      </c>
      <c r="E29" s="27" t="s">
        <v>16</v>
      </c>
      <c r="F29" s="40">
        <f>+F28*-$E$6</f>
        <v>-145875</v>
      </c>
      <c r="G29" s="40"/>
      <c r="H29" s="40">
        <f>+H28*-$E$6</f>
        <v>0</v>
      </c>
      <c r="I29" s="40"/>
      <c r="J29" s="40">
        <f>+J28*-$E$6</f>
        <v>0</v>
      </c>
      <c r="K29" s="41"/>
    </row>
    <row r="30" spans="3:11" x14ac:dyDescent="0.35">
      <c r="C30" s="23"/>
      <c r="D30" s="11"/>
      <c r="E30" s="11"/>
      <c r="F30" s="11"/>
      <c r="G30" s="11"/>
      <c r="H30" s="11"/>
      <c r="I30" s="11"/>
      <c r="J30" s="11"/>
      <c r="K30" s="24"/>
    </row>
    <row r="31" spans="3:11" ht="24" x14ac:dyDescent="0.35">
      <c r="C31" s="10" t="s">
        <v>15</v>
      </c>
      <c r="D31" s="11" t="s">
        <v>14</v>
      </c>
      <c r="E31" s="25" t="s">
        <v>13</v>
      </c>
      <c r="F31" s="40">
        <f>+F23+F29</f>
        <v>5826625</v>
      </c>
      <c r="G31" s="40"/>
      <c r="H31" s="40">
        <f>+H23+H29</f>
        <v>3977500</v>
      </c>
      <c r="I31" s="40"/>
      <c r="J31" s="40">
        <f>+J23+J29</f>
        <v>4975000</v>
      </c>
      <c r="K31" s="41"/>
    </row>
    <row r="32" spans="3:11" x14ac:dyDescent="0.35">
      <c r="C32" s="10" t="s">
        <v>12</v>
      </c>
      <c r="D32" s="11" t="s">
        <v>11</v>
      </c>
      <c r="E32" s="25" t="s">
        <v>10</v>
      </c>
      <c r="F32" s="52">
        <f>+F31/F12-1</f>
        <v>0.16532499999999994</v>
      </c>
      <c r="G32" s="52"/>
      <c r="H32" s="52">
        <f>+H31/H12-1</f>
        <v>-0.20450000000000002</v>
      </c>
      <c r="I32" s="52"/>
      <c r="J32" s="52">
        <f>+J31/J12-1</f>
        <v>-5.0000000000000044E-3</v>
      </c>
      <c r="K32" s="53"/>
    </row>
    <row r="33" spans="2:11" x14ac:dyDescent="0.35">
      <c r="C33" s="23"/>
      <c r="D33" s="11"/>
      <c r="E33" s="11"/>
      <c r="F33" s="11"/>
      <c r="G33" s="11"/>
      <c r="H33" s="11"/>
      <c r="I33" s="11"/>
      <c r="J33" s="11"/>
      <c r="K33" s="24"/>
    </row>
    <row r="34" spans="2:11" ht="24" x14ac:dyDescent="0.35">
      <c r="C34" s="10" t="s">
        <v>82</v>
      </c>
      <c r="D34" s="11" t="s">
        <v>8</v>
      </c>
      <c r="E34" s="25" t="s">
        <v>9</v>
      </c>
      <c r="F34" s="40">
        <f>MAX(F24,F31)</f>
        <v>5826625</v>
      </c>
      <c r="G34" s="40"/>
      <c r="H34" s="40">
        <f>MAX(H24,H31)</f>
        <v>5000000</v>
      </c>
      <c r="I34" s="40"/>
      <c r="J34" s="40">
        <f>MAX(J24,J31)</f>
        <v>5000000</v>
      </c>
      <c r="K34" s="41"/>
    </row>
    <row r="35" spans="2:11" ht="24.5" thickBot="1" x14ac:dyDescent="0.4">
      <c r="C35" s="28" t="s">
        <v>83</v>
      </c>
      <c r="D35" s="29" t="s">
        <v>8</v>
      </c>
      <c r="E35" s="30" t="s">
        <v>7</v>
      </c>
      <c r="F35" s="50">
        <f>MAX(F24,F23)</f>
        <v>5972500</v>
      </c>
      <c r="G35" s="50"/>
      <c r="H35" s="50">
        <f>MAX(H24,H23)</f>
        <v>5000000</v>
      </c>
      <c r="I35" s="50"/>
      <c r="J35" s="50">
        <f>MAX(J24,J23)</f>
        <v>5000000</v>
      </c>
      <c r="K35" s="51"/>
    </row>
    <row r="36" spans="2:11" x14ac:dyDescent="0.35">
      <c r="B36" s="3"/>
      <c r="C36" s="55" t="s">
        <v>6</v>
      </c>
      <c r="D36" s="55"/>
      <c r="E36" s="55"/>
      <c r="F36" s="55"/>
      <c r="G36" s="55"/>
      <c r="H36" s="55"/>
      <c r="I36" s="55"/>
      <c r="J36" s="55"/>
      <c r="K36" s="55"/>
    </row>
    <row r="37" spans="2:11" ht="30" customHeight="1" x14ac:dyDescent="0.35">
      <c r="B37" s="31">
        <v>1</v>
      </c>
      <c r="C37" s="57" t="s">
        <v>78</v>
      </c>
      <c r="D37" s="57"/>
      <c r="E37" s="57"/>
      <c r="F37" s="57"/>
      <c r="G37" s="57"/>
      <c r="H37" s="57"/>
      <c r="I37" s="57"/>
      <c r="J37" s="57"/>
      <c r="K37" s="57"/>
    </row>
    <row r="38" spans="2:11" ht="30" customHeight="1" x14ac:dyDescent="0.35">
      <c r="B38" s="31">
        <f t="shared" ref="B38" si="0">+B37+1</f>
        <v>2</v>
      </c>
      <c r="C38" s="57" t="s">
        <v>5</v>
      </c>
      <c r="D38" s="57"/>
      <c r="E38" s="57"/>
      <c r="F38" s="57"/>
      <c r="G38" s="57"/>
      <c r="H38" s="57"/>
      <c r="I38" s="57"/>
      <c r="J38" s="57"/>
      <c r="K38" s="57"/>
    </row>
    <row r="39" spans="2:11" ht="30" customHeight="1" x14ac:dyDescent="0.35">
      <c r="B39" s="31">
        <v>3</v>
      </c>
      <c r="C39" s="57" t="s">
        <v>75</v>
      </c>
      <c r="D39" s="57"/>
      <c r="E39" s="57"/>
      <c r="F39" s="57"/>
      <c r="G39" s="57"/>
      <c r="H39" s="57"/>
      <c r="I39" s="57"/>
      <c r="J39" s="57"/>
      <c r="K39" s="57"/>
    </row>
    <row r="40" spans="2:11" ht="30" customHeight="1" x14ac:dyDescent="0.35">
      <c r="B40" s="31">
        <v>4</v>
      </c>
      <c r="C40" s="57" t="s">
        <v>76</v>
      </c>
      <c r="D40" s="57"/>
      <c r="E40" s="57"/>
      <c r="F40" s="57"/>
      <c r="G40" s="57"/>
      <c r="H40" s="57"/>
      <c r="I40" s="57"/>
      <c r="J40" s="57"/>
      <c r="K40" s="57"/>
    </row>
    <row r="41" spans="2:11" ht="30" customHeight="1" x14ac:dyDescent="0.35">
      <c r="B41" s="31">
        <v>5</v>
      </c>
      <c r="C41" s="57" t="s">
        <v>77</v>
      </c>
      <c r="D41" s="57"/>
      <c r="E41" s="57"/>
      <c r="F41" s="57"/>
      <c r="G41" s="57"/>
      <c r="H41" s="57"/>
      <c r="I41" s="57"/>
      <c r="J41" s="57"/>
      <c r="K41" s="57"/>
    </row>
    <row r="42" spans="2:11" ht="20.25" customHeight="1" x14ac:dyDescent="0.35">
      <c r="B42" s="31">
        <v>6</v>
      </c>
      <c r="C42" s="58" t="s">
        <v>4</v>
      </c>
      <c r="D42" s="58"/>
      <c r="E42" s="58"/>
      <c r="F42" s="58"/>
      <c r="G42" s="58"/>
      <c r="H42" s="58"/>
      <c r="I42" s="58"/>
      <c r="J42" s="58"/>
      <c r="K42" s="58"/>
    </row>
    <row r="43" spans="2:11" ht="33" customHeight="1" x14ac:dyDescent="0.35">
      <c r="B43" s="31">
        <v>7</v>
      </c>
      <c r="C43" s="56" t="s">
        <v>84</v>
      </c>
      <c r="D43" s="32"/>
      <c r="E43" s="32"/>
      <c r="F43" s="32"/>
      <c r="G43" s="32"/>
      <c r="H43" s="32"/>
      <c r="I43" s="32"/>
      <c r="J43" s="32"/>
      <c r="K43" s="32"/>
    </row>
    <row r="44" spans="2:11" ht="20.25" customHeight="1" x14ac:dyDescent="0.35">
      <c r="B44" s="31">
        <v>8</v>
      </c>
      <c r="C44" s="56" t="s">
        <v>1</v>
      </c>
      <c r="D44" s="32"/>
      <c r="E44" s="32"/>
      <c r="F44" s="32"/>
      <c r="G44" s="32"/>
      <c r="H44" s="32"/>
      <c r="I44" s="32"/>
      <c r="J44" s="32"/>
      <c r="K44" s="32"/>
    </row>
    <row r="45" spans="2:11" ht="20.25" customHeight="1" x14ac:dyDescent="0.35">
      <c r="B45" s="31">
        <v>9</v>
      </c>
      <c r="C45" s="56" t="s">
        <v>3</v>
      </c>
      <c r="D45" s="32"/>
      <c r="E45" s="32"/>
      <c r="F45" s="32"/>
      <c r="G45" s="32"/>
      <c r="H45" s="32"/>
      <c r="I45" s="32"/>
      <c r="J45" s="32"/>
      <c r="K45" s="32"/>
    </row>
    <row r="46" spans="2:11" ht="20.25" customHeight="1" x14ac:dyDescent="0.35">
      <c r="B46" s="31">
        <v>10</v>
      </c>
      <c r="C46" s="56" t="s">
        <v>2</v>
      </c>
      <c r="D46" s="32"/>
      <c r="E46" s="32"/>
      <c r="F46" s="32"/>
      <c r="G46" s="32"/>
      <c r="H46" s="32"/>
      <c r="I46" s="32"/>
      <c r="J46" s="32"/>
      <c r="K46" s="32"/>
    </row>
    <row r="47" spans="2:11" ht="20.25" customHeight="1" x14ac:dyDescent="0.35">
      <c r="B47" s="31">
        <v>11</v>
      </c>
      <c r="C47" s="58" t="s">
        <v>0</v>
      </c>
      <c r="D47" s="58"/>
      <c r="E47" s="58"/>
      <c r="F47" s="58"/>
      <c r="G47" s="58"/>
      <c r="H47" s="58"/>
      <c r="I47" s="58"/>
      <c r="J47" s="58"/>
      <c r="K47" s="58"/>
    </row>
  </sheetData>
  <mergeCells count="75">
    <mergeCell ref="F3:F8"/>
    <mergeCell ref="C47:K47"/>
    <mergeCell ref="C42:K42"/>
    <mergeCell ref="C39:K39"/>
    <mergeCell ref="C40:K40"/>
    <mergeCell ref="C41:K41"/>
    <mergeCell ref="C45:K45"/>
    <mergeCell ref="C36:K36"/>
    <mergeCell ref="C37:K37"/>
    <mergeCell ref="C38:K38"/>
    <mergeCell ref="C46:K46"/>
    <mergeCell ref="C44:K44"/>
    <mergeCell ref="F34:G34"/>
    <mergeCell ref="H34:I34"/>
    <mergeCell ref="J34:K34"/>
    <mergeCell ref="F29:G29"/>
    <mergeCell ref="H29:I29"/>
    <mergeCell ref="J29:K29"/>
    <mergeCell ref="F35:G35"/>
    <mergeCell ref="H35:I35"/>
    <mergeCell ref="J35:K35"/>
    <mergeCell ref="F31:G31"/>
    <mergeCell ref="H31:I31"/>
    <mergeCell ref="J31:K31"/>
    <mergeCell ref="F32:G32"/>
    <mergeCell ref="H32:I32"/>
    <mergeCell ref="J32:K32"/>
    <mergeCell ref="F26:G26"/>
    <mergeCell ref="H26:I26"/>
    <mergeCell ref="J26:K26"/>
    <mergeCell ref="C27:K27"/>
    <mergeCell ref="F28:G28"/>
    <mergeCell ref="H28:I28"/>
    <mergeCell ref="J28:K28"/>
    <mergeCell ref="F24:G24"/>
    <mergeCell ref="H24:I24"/>
    <mergeCell ref="J24:K24"/>
    <mergeCell ref="F25:G25"/>
    <mergeCell ref="H25:I25"/>
    <mergeCell ref="J25:K25"/>
    <mergeCell ref="F21:G21"/>
    <mergeCell ref="H21:I21"/>
    <mergeCell ref="J21:K21"/>
    <mergeCell ref="C22:K22"/>
    <mergeCell ref="F23:G23"/>
    <mergeCell ref="H23:I23"/>
    <mergeCell ref="J23:K23"/>
    <mergeCell ref="F19:G19"/>
    <mergeCell ref="H19:I19"/>
    <mergeCell ref="J19:K19"/>
    <mergeCell ref="F20:G20"/>
    <mergeCell ref="H20:I20"/>
    <mergeCell ref="J20:K20"/>
    <mergeCell ref="H16:I16"/>
    <mergeCell ref="J16:K16"/>
    <mergeCell ref="C17:K17"/>
    <mergeCell ref="F18:G18"/>
    <mergeCell ref="H18:I18"/>
    <mergeCell ref="J18:K18"/>
    <mergeCell ref="C43:K43"/>
    <mergeCell ref="C10:E11"/>
    <mergeCell ref="F10:G10"/>
    <mergeCell ref="H10:I10"/>
    <mergeCell ref="J10:K10"/>
    <mergeCell ref="F12:G12"/>
    <mergeCell ref="H12:I12"/>
    <mergeCell ref="J12:K12"/>
    <mergeCell ref="F13:G13"/>
    <mergeCell ref="H13:I13"/>
    <mergeCell ref="J13:K13"/>
    <mergeCell ref="F14:G14"/>
    <mergeCell ref="H14:I14"/>
    <mergeCell ref="J14:K14"/>
    <mergeCell ref="C15:K15"/>
    <mergeCell ref="F16:G16"/>
  </mergeCells>
  <printOptions horizontalCentered="1"/>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Alok Kumar</dc:creator>
  <cp:lastModifiedBy>Siji Kumar</cp:lastModifiedBy>
  <dcterms:created xsi:type="dcterms:W3CDTF">2024-09-26T17:06:34Z</dcterms:created>
  <dcterms:modified xsi:type="dcterms:W3CDTF">2025-11-17T13:28:40Z</dcterms:modified>
</cp:coreProperties>
</file>