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am488625\AppData\Local\Microsoft\Windows\INetCache\Content.Outlook\5TRR85XP\"/>
    </mc:Choice>
  </mc:AlternateContent>
  <xr:revisionPtr revIDLastSave="0" documentId="13_ncr:1_{AAF73D97-DAC2-4F66-9DD5-6AD0376CF1FC}" xr6:coauthVersionLast="47" xr6:coauthVersionMax="47" xr10:uidLastSave="{00000000-0000-0000-0000-000000000000}"/>
  <bookViews>
    <workbookView xWindow="-110" yWindow="-110" windowWidth="19420" windowHeight="10300" xr2:uid="{314E77D0-D161-440F-BD21-C8459B527D0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1" l="1"/>
  <c r="B42" i="1" s="1"/>
  <c r="B46" i="1" s="1"/>
  <c r="B47" i="1" s="1"/>
  <c r="J12" i="1"/>
  <c r="H12" i="1"/>
  <c r="F12" i="1"/>
  <c r="F24" i="1" s="1"/>
  <c r="H13" i="1" l="1"/>
  <c r="H14" i="1" s="1"/>
  <c r="H16" i="1" s="1"/>
  <c r="H18" i="1" s="1"/>
  <c r="H24" i="1"/>
  <c r="H25" i="1" s="1"/>
  <c r="F25" i="1"/>
  <c r="J13" i="1"/>
  <c r="J14" i="1" s="1"/>
  <c r="J24" i="1"/>
  <c r="F13" i="1"/>
  <c r="F14" i="1" s="1"/>
  <c r="F16" i="1" l="1"/>
  <c r="F18" i="1" s="1"/>
  <c r="J16" i="1"/>
  <c r="J18" i="1" s="1"/>
  <c r="J25" i="1"/>
  <c r="H19" i="1"/>
  <c r="H20" i="1" s="1"/>
  <c r="J19" i="1" l="1"/>
  <c r="J20" i="1" s="1"/>
  <c r="F19" i="1"/>
  <c r="H21" i="1"/>
  <c r="H23" i="1" s="1"/>
  <c r="H26" i="1" l="1"/>
  <c r="H28" i="1" s="1"/>
  <c r="H29" i="1" s="1"/>
  <c r="H31" i="1" s="1"/>
  <c r="H35" i="1"/>
  <c r="F20" i="1"/>
  <c r="F21" i="1" s="1"/>
  <c r="F23" i="1" s="1"/>
  <c r="J21" i="1"/>
  <c r="J23" i="1" s="1"/>
  <c r="H32" i="1" l="1"/>
  <c r="H34" i="1"/>
  <c r="F26" i="1"/>
  <c r="F28" i="1" s="1"/>
  <c r="F29" i="1" s="1"/>
  <c r="F31" i="1" s="1"/>
  <c r="F35" i="1"/>
  <c r="J26" i="1"/>
  <c r="J28" i="1" s="1"/>
  <c r="J29" i="1" s="1"/>
  <c r="J31" i="1" s="1"/>
  <c r="J35" i="1"/>
  <c r="F32" i="1" l="1"/>
  <c r="F34" i="1"/>
  <c r="J32" i="1"/>
  <c r="J34" i="1"/>
</calcChain>
</file>

<file path=xl/sharedStrings.xml><?xml version="1.0" encoding="utf-8"?>
<sst xmlns="http://schemas.openxmlformats.org/spreadsheetml/2006/main" count="88" uniqueCount="86">
  <si>
    <t>Assumptions</t>
  </si>
  <si>
    <t>Capital Contribution (Rs.)</t>
  </si>
  <si>
    <t>a</t>
  </si>
  <si>
    <t>Management Fee (%age per annum)</t>
  </si>
  <si>
    <t>b</t>
  </si>
  <si>
    <t>Other Expenses (%age per annum)</t>
  </si>
  <si>
    <t>c</t>
  </si>
  <si>
    <t>Performance (%age per annum)</t>
  </si>
  <si>
    <t>d</t>
  </si>
  <si>
    <t>Hurdle Rate of Return (%age per annum)</t>
  </si>
  <si>
    <t>e</t>
  </si>
  <si>
    <t>Brokerage and Transaction cost</t>
  </si>
  <si>
    <t>f</t>
  </si>
  <si>
    <t>Hybrid Fee Illustration</t>
  </si>
  <si>
    <t>Scenario 1</t>
  </si>
  <si>
    <t>Scenario 2</t>
  </si>
  <si>
    <t>Scenario 3</t>
  </si>
  <si>
    <t>Gain of</t>
  </si>
  <si>
    <t>Loss of</t>
  </si>
  <si>
    <t>No Change</t>
  </si>
  <si>
    <t xml:space="preserve">Capital Contributed / Assets under Management </t>
  </si>
  <si>
    <t>i</t>
  </si>
  <si>
    <t>i = a</t>
  </si>
  <si>
    <t xml:space="preserve">Gain / (Loss) on Investment based on the Scenario </t>
  </si>
  <si>
    <t>ii</t>
  </si>
  <si>
    <t>ii= i*Scenario</t>
  </si>
  <si>
    <t xml:space="preserve">Gross Value of the Portfolio at the end of the year </t>
  </si>
  <si>
    <t>iii</t>
  </si>
  <si>
    <t>iii= I + ii</t>
  </si>
  <si>
    <t>iv</t>
  </si>
  <si>
    <t>iv= (i + iii) / 2</t>
  </si>
  <si>
    <t>Other Expenses**</t>
  </si>
  <si>
    <t>v</t>
  </si>
  <si>
    <t>v= iv x c</t>
  </si>
  <si>
    <t>vi</t>
  </si>
  <si>
    <t>vi= iv x f</t>
  </si>
  <si>
    <t xml:space="preserve">Management Fees </t>
  </si>
  <si>
    <t>vii</t>
  </si>
  <si>
    <t>vii = (iv + v + vi) x b</t>
  </si>
  <si>
    <t>Total charges before Performance fee.</t>
  </si>
  <si>
    <t>viii</t>
  </si>
  <si>
    <t>viii = v + vi + vii</t>
  </si>
  <si>
    <t>Gross Value of the Portfolio before Performance fee</t>
  </si>
  <si>
    <t>ix</t>
  </si>
  <si>
    <t>ix = iii + viii</t>
  </si>
  <si>
    <t>High Water Mark Value (HWM) (Capital contributed for 1st year and second year onwards as defined in the PMS agreement.</t>
  </si>
  <si>
    <t>x</t>
  </si>
  <si>
    <t>Hurdle Rate of return or as defined in the PMS agreement</t>
  </si>
  <si>
    <t>xi</t>
  </si>
  <si>
    <t>xi = i x e</t>
  </si>
  <si>
    <t>Gross Value of the Portfolio before Performance fee is greater than High Water Mark Value + Hurdle rate of return</t>
  </si>
  <si>
    <t>xii</t>
  </si>
  <si>
    <t>xii = ix &gt; (x+xi) then Yes else No P Fees</t>
  </si>
  <si>
    <t>Portfolio return subject of Performance Fee</t>
  </si>
  <si>
    <t>xiii</t>
  </si>
  <si>
    <t>xiii = ix - x - xi</t>
  </si>
  <si>
    <t>Performance fee</t>
  </si>
  <si>
    <t>xiv</t>
  </si>
  <si>
    <t>xiv = xiii x d</t>
  </si>
  <si>
    <t>Net value of the Portfolio at the end of the year after all fees and expenses</t>
  </si>
  <si>
    <t>xv</t>
  </si>
  <si>
    <t>xv = ix + xiv</t>
  </si>
  <si>
    <t xml:space="preserve">% Portfolio Return </t>
  </si>
  <si>
    <t>xvi</t>
  </si>
  <si>
    <t>xvi = ((xv - i) / i) %</t>
  </si>
  <si>
    <t>xvii</t>
  </si>
  <si>
    <t>xvii = Max (x , xv)</t>
  </si>
  <si>
    <t>xvii = Max (ix , x)</t>
  </si>
  <si>
    <t xml:space="preserve">Notes: </t>
  </si>
  <si>
    <t xml:space="preserve">Portfolio Manager can charge Management Fee on Average portfolio value for the management fee period or the closing portfolio value or in any other manner as defined in the PMS agreement and permitted under SEBI regulations. </t>
  </si>
  <si>
    <t>Returns are assumed to be generated linearly through the year.</t>
  </si>
  <si>
    <t>For this illustration, Hurdle rate is calculated on Higher of (HWM or previous year closing NAV). However, in actual Hurdle Rate of return is defined in the PMS agreement and may differ from this illustration.</t>
  </si>
  <si>
    <t>Hurdle rate is prorated in case the performance fee period is less than 1 year OR if there are inflow/outflows from the portfolio</t>
  </si>
  <si>
    <t>The above illustration shows the High Water Mark to be carried forward in different scenario for equal and fair treatment to the investor.</t>
  </si>
  <si>
    <r>
      <t xml:space="preserve">If </t>
    </r>
    <r>
      <rPr>
        <b/>
        <sz val="9"/>
        <color theme="1"/>
        <rFont val="Aptos Narrow"/>
        <family val="2"/>
        <scheme val="minor"/>
      </rPr>
      <t>Yes, proceed to performance fee calculation else 0 (zero) performance fee for the period)</t>
    </r>
  </si>
  <si>
    <r>
      <t>High Water Mark to be carried forward for next year.</t>
    </r>
    <r>
      <rPr>
        <b/>
        <sz val="9"/>
        <color theme="1"/>
        <rFont val="Aptos Narrow"/>
        <family val="2"/>
        <scheme val="minor"/>
      </rPr>
      <t xml:space="preserve"> When performance fee is charged from the portfolio itself.</t>
    </r>
  </si>
  <si>
    <r>
      <t xml:space="preserve">High Water Mark to becarried forward for next year. </t>
    </r>
    <r>
      <rPr>
        <b/>
        <sz val="9"/>
        <color theme="1"/>
        <rFont val="Aptos Narrow"/>
        <family val="2"/>
        <scheme val="minor"/>
      </rPr>
      <t>When performance fee is paid separately by the investor to the PM</t>
    </r>
  </si>
  <si>
    <t xml:space="preserve">Average assets under management </t>
  </si>
  <si>
    <t xml:space="preserve">In the above illustration, fixed management fees, other expenses and brokerage &amp; transaction cost have been charged on Average assets under management. Please refer section on fees and charges of your termsheet for actual fees and frequency of charging fees. </t>
  </si>
  <si>
    <t>**Other Expenses includes Custodian Fees, Fund Accounting Fees, Account opening &amp; Maintenance charges,
 which shall not exceed 0.50% p. a of the client’s daily average of portfolio value , which is as per SEBI(Portfolio Managers) Regulations, 2020.</t>
  </si>
  <si>
    <t xml:space="preserve">Brokerage and transaction cost for the illustration purpose is charged on the Average assets under management. However, Brokerage and Transaction cost are charged on basis of actuals trades. </t>
  </si>
  <si>
    <t>All statutory duties and levies including GST at applicable rates will be charged separately.</t>
  </si>
  <si>
    <t>This is only a generic illustration, each portfolio manager can modify the illustration as per the terms and condition of their PMS agreement.</t>
  </si>
  <si>
    <t xml:space="preserve"> </t>
  </si>
  <si>
    <r>
      <t>For this illustration, High Water Mark for the 1st Year is the Capital invested and from second year onwards</t>
    </r>
    <r>
      <rPr>
        <u/>
        <sz val="9"/>
        <rFont val="Aptos Narrow"/>
        <family val="2"/>
        <scheme val="minor"/>
      </rPr>
      <t xml:space="preserve"> </t>
    </r>
    <r>
      <rPr>
        <sz val="9"/>
        <rFont val="Aptos Narrow"/>
        <family val="2"/>
        <scheme val="minor"/>
      </rPr>
      <t>it’s closing valuation at highest NAV in any of the anniversary dates in preceding years after all charges and fees, else it remains the same. However, in actual, High Water Mark is defined in the PMS agreement and may differ from this illustration</t>
    </r>
  </si>
  <si>
    <t>Input Cells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</si>
</sst>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_ ;[Red]\-#,##0\ "/>
  </numFmts>
  <fonts count="6" x14ac:knownFonts="1">
    <font>
      <sz val="11"/>
      <color theme="1"/>
      <name val="Aptos Narrow"/>
      <family val="2"/>
      <scheme val="minor"/>
    </font>
    <font>
      <sz val="11"/>
      <color theme="1"/>
      <name val="Aptos Narrow"/>
      <family val="2"/>
      <scheme val="minor"/>
    </font>
    <font>
      <sz val="9"/>
      <color theme="1"/>
      <name val="Aptos Narrow"/>
      <family val="2"/>
      <scheme val="minor"/>
    </font>
    <font>
      <b/>
      <sz val="9"/>
      <color theme="1"/>
      <name val="Aptos Narrow"/>
      <family val="2"/>
      <scheme val="minor"/>
    </font>
    <font>
      <sz val="9"/>
      <name val="Aptos Narrow"/>
      <family val="2"/>
      <scheme val="minor"/>
    </font>
    <font>
      <u/>
      <sz val="9"/>
      <name val="Aptos Narrow"/>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59">
    <xf numFmtId="0" fontId="0" fillId="0" borderId="0" xfId="0"/>
    <xf numFmtId="0" fontId="2" fillId="2" borderId="0" xfId="0" applyFont="1" applyFill="1" applyAlignment="1">
      <alignment horizontal="center" vertical="center"/>
    </xf>
    <xf numFmtId="0" fontId="2" fillId="2" borderId="0" xfId="0" applyFont="1" applyFill="1" applyAlignment="1">
      <alignment vertical="center" wrapText="1"/>
    </xf>
    <xf numFmtId="0" fontId="2" fillId="2" borderId="0" xfId="0" applyFont="1" applyFill="1" applyAlignment="1">
      <alignment horizontal="center" vertical="center" wrapText="1"/>
    </xf>
    <xf numFmtId="0" fontId="2" fillId="2" borderId="0" xfId="0" applyFont="1" applyFill="1" applyAlignment="1">
      <alignment vertical="center"/>
    </xf>
    <xf numFmtId="0" fontId="3" fillId="2" borderId="1" xfId="0" applyFont="1" applyFill="1" applyBorder="1" applyAlignment="1">
      <alignment vertical="center" wrapText="1"/>
    </xf>
    <xf numFmtId="0" fontId="3" fillId="2" borderId="2" xfId="0" applyFont="1" applyFill="1" applyBorder="1" applyAlignment="1">
      <alignment horizontal="center" vertical="center" wrapText="1"/>
    </xf>
    <xf numFmtId="0" fontId="2" fillId="2" borderId="3" xfId="0" applyFont="1" applyFill="1" applyBorder="1" applyAlignment="1">
      <alignment vertical="center"/>
    </xf>
    <xf numFmtId="0" fontId="2" fillId="2" borderId="4" xfId="0" applyFont="1" applyFill="1" applyBorder="1" applyAlignment="1">
      <alignment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vertical="center" wrapText="1"/>
    </xf>
    <xf numFmtId="0" fontId="3" fillId="2" borderId="9" xfId="0" applyFont="1" applyFill="1" applyBorder="1" applyAlignment="1">
      <alignment horizontal="right" vertical="center"/>
    </xf>
    <xf numFmtId="9" fontId="3" fillId="2" borderId="9" xfId="0" applyNumberFormat="1" applyFont="1" applyFill="1" applyBorder="1" applyAlignment="1">
      <alignment horizontal="left" vertical="center"/>
    </xf>
    <xf numFmtId="0" fontId="3" fillId="2" borderId="5" xfId="0" applyFont="1" applyFill="1" applyBorder="1" applyAlignment="1">
      <alignment horizontal="right" vertical="center"/>
    </xf>
    <xf numFmtId="9" fontId="3" fillId="2" borderId="5" xfId="0" applyNumberFormat="1" applyFont="1" applyFill="1" applyBorder="1" applyAlignment="1">
      <alignment horizontal="left" vertical="center"/>
    </xf>
    <xf numFmtId="9" fontId="3" fillId="2" borderId="11" xfId="0" applyNumberFormat="1" applyFont="1" applyFill="1" applyBorder="1" applyAlignment="1">
      <alignment horizontal="left" vertical="center"/>
    </xf>
    <xf numFmtId="0" fontId="2" fillId="2" borderId="5" xfId="0" quotePrefix="1" applyFont="1" applyFill="1" applyBorder="1" applyAlignment="1">
      <alignment vertical="center" wrapText="1"/>
    </xf>
    <xf numFmtId="0" fontId="2" fillId="2" borderId="4"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5" xfId="0" applyFont="1" applyFill="1" applyBorder="1" applyAlignment="1">
      <alignmen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12" xfId="0" applyFont="1" applyFill="1" applyBorder="1" applyAlignment="1">
      <alignment vertical="center" wrapText="1"/>
    </xf>
    <xf numFmtId="0" fontId="2" fillId="2" borderId="13" xfId="0" applyFont="1" applyFill="1" applyBorder="1" applyAlignment="1">
      <alignment horizontal="center" vertical="center" wrapText="1"/>
    </xf>
    <xf numFmtId="0" fontId="2" fillId="2" borderId="13" xfId="0" applyFont="1" applyFill="1" applyBorder="1" applyAlignment="1">
      <alignment vertical="center" wrapText="1"/>
    </xf>
    <xf numFmtId="165" fontId="2" fillId="2" borderId="0" xfId="0" applyNumberFormat="1" applyFont="1" applyFill="1" applyAlignment="1">
      <alignment horizontal="right" vertical="center"/>
    </xf>
    <xf numFmtId="0" fontId="3" fillId="2" borderId="0" xfId="0" applyFont="1" applyFill="1" applyAlignment="1">
      <alignment horizontal="center" vertical="center" wrapText="1"/>
    </xf>
    <xf numFmtId="0" fontId="2" fillId="0" borderId="0" xfId="0" applyFont="1" applyAlignment="1">
      <alignment vertical="center"/>
    </xf>
    <xf numFmtId="0" fontId="2" fillId="2" borderId="16" xfId="0" applyFont="1" applyFill="1" applyBorder="1" applyAlignment="1">
      <alignment vertical="center"/>
    </xf>
    <xf numFmtId="0" fontId="2" fillId="2" borderId="17" xfId="0" applyFont="1" applyFill="1" applyBorder="1" applyAlignment="1">
      <alignment vertical="center"/>
    </xf>
    <xf numFmtId="0" fontId="2" fillId="2" borderId="18" xfId="0" applyFont="1" applyFill="1" applyBorder="1" applyAlignment="1">
      <alignment vertical="center"/>
    </xf>
    <xf numFmtId="10" fontId="2" fillId="2" borderId="0" xfId="0" applyNumberFormat="1" applyFont="1" applyFill="1" applyAlignment="1">
      <alignment vertical="center"/>
    </xf>
    <xf numFmtId="0" fontId="3" fillId="0" borderId="15" xfId="0" applyFont="1" applyBorder="1" applyAlignment="1">
      <alignment horizontal="center" vertical="center"/>
    </xf>
    <xf numFmtId="10" fontId="2" fillId="2" borderId="5" xfId="2" applyNumberFormat="1" applyFont="1" applyFill="1" applyBorder="1" applyAlignment="1">
      <alignment horizontal="right" vertical="center"/>
    </xf>
    <xf numFmtId="10" fontId="2" fillId="2" borderId="11" xfId="2" applyNumberFormat="1" applyFont="1" applyFill="1" applyBorder="1" applyAlignment="1">
      <alignment horizontal="right" vertical="center"/>
    </xf>
    <xf numFmtId="165" fontId="2" fillId="2" borderId="5" xfId="0" applyNumberFormat="1" applyFont="1" applyFill="1" applyBorder="1" applyAlignment="1">
      <alignment horizontal="right" vertical="center"/>
    </xf>
    <xf numFmtId="165" fontId="2" fillId="2" borderId="11" xfId="0" applyNumberFormat="1" applyFont="1" applyFill="1" applyBorder="1" applyAlignment="1">
      <alignment horizontal="right" vertical="center"/>
    </xf>
    <xf numFmtId="165" fontId="2" fillId="2" borderId="13" xfId="0" applyNumberFormat="1" applyFont="1" applyFill="1" applyBorder="1" applyAlignment="1">
      <alignment horizontal="right" vertical="center"/>
    </xf>
    <xf numFmtId="165" fontId="2" fillId="2" borderId="14" xfId="0" applyNumberFormat="1" applyFont="1" applyFill="1" applyBorder="1" applyAlignment="1">
      <alignment horizontal="right" vertical="center"/>
    </xf>
    <xf numFmtId="0" fontId="3" fillId="2" borderId="0" xfId="0" applyFont="1" applyFill="1" applyAlignment="1">
      <alignment horizontal="left" vertical="center" wrapText="1"/>
    </xf>
    <xf numFmtId="0" fontId="2" fillId="2" borderId="0" xfId="0" applyFont="1" applyFill="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1" xfId="0" applyFont="1" applyFill="1" applyBorder="1" applyAlignment="1">
      <alignment horizontal="center" vertical="center" wrapText="1"/>
    </xf>
    <xf numFmtId="164" fontId="2" fillId="2" borderId="5" xfId="1" applyFont="1" applyFill="1" applyBorder="1" applyAlignment="1">
      <alignment horizontal="right" vertical="center"/>
    </xf>
    <xf numFmtId="164" fontId="2" fillId="2" borderId="11" xfId="1" applyFont="1" applyFill="1" applyBorder="1" applyAlignment="1">
      <alignment horizontal="right"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3" borderId="2" xfId="0" applyFont="1" applyFill="1" applyBorder="1" applyAlignment="1">
      <alignment vertical="center" wrapText="1"/>
    </xf>
    <xf numFmtId="3" fontId="2" fillId="3" borderId="5" xfId="0" applyNumberFormat="1" applyFont="1" applyFill="1" applyBorder="1" applyAlignment="1">
      <alignment vertical="center"/>
    </xf>
    <xf numFmtId="10" fontId="2" fillId="3" borderId="5" xfId="0" applyNumberFormat="1" applyFont="1" applyFill="1" applyBorder="1" applyAlignment="1">
      <alignment vertic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519AE-6F61-4C30-9955-4834C47301F0}">
  <dimension ref="A1:L48"/>
  <sheetViews>
    <sheetView tabSelected="1" workbookViewId="0">
      <selection activeCell="F3" sqref="F3:F8"/>
    </sheetView>
  </sheetViews>
  <sheetFormatPr defaultColWidth="8.81640625" defaultRowHeight="12" x14ac:dyDescent="0.35"/>
  <cols>
    <col min="1" max="1" width="8.81640625" style="4"/>
    <col min="2" max="2" width="5.453125" style="1" customWidth="1"/>
    <col min="3" max="3" width="45.7265625" style="2" customWidth="1"/>
    <col min="4" max="4" width="4.54296875" style="3" customWidth="1"/>
    <col min="5" max="5" width="11.54296875" style="2" customWidth="1"/>
    <col min="6" max="6" width="7.453125" style="4" bestFit="1" customWidth="1"/>
    <col min="7" max="7" width="4.453125" style="4" bestFit="1" customWidth="1"/>
    <col min="8" max="8" width="6.1796875" style="4" bestFit="1" customWidth="1"/>
    <col min="9" max="9" width="4.54296875" style="4" bestFit="1" customWidth="1"/>
    <col min="10" max="10" width="8.7265625" style="4" bestFit="1" customWidth="1"/>
    <col min="11" max="11" width="3.1796875" style="4" bestFit="1" customWidth="1"/>
    <col min="12" max="12" width="15.1796875" style="4" bestFit="1" customWidth="1"/>
    <col min="13" max="16384" width="8.81640625" style="4"/>
  </cols>
  <sheetData>
    <row r="1" spans="3:11" ht="12.5" thickBot="1" x14ac:dyDescent="0.4"/>
    <row r="2" spans="3:11" x14ac:dyDescent="0.35">
      <c r="C2" s="5" t="s">
        <v>0</v>
      </c>
      <c r="D2" s="6"/>
      <c r="E2" s="56"/>
      <c r="F2" s="7"/>
      <c r="G2" s="7"/>
      <c r="H2" s="7"/>
      <c r="I2" s="7"/>
      <c r="J2" s="7"/>
      <c r="K2" s="28"/>
    </row>
    <row r="3" spans="3:11" x14ac:dyDescent="0.35">
      <c r="C3" s="8" t="s">
        <v>1</v>
      </c>
      <c r="D3" s="9" t="s">
        <v>2</v>
      </c>
      <c r="E3" s="57">
        <v>5000000</v>
      </c>
      <c r="F3" s="32" t="s">
        <v>85</v>
      </c>
      <c r="K3" s="29"/>
    </row>
    <row r="4" spans="3:11" x14ac:dyDescent="0.35">
      <c r="C4" s="8" t="s">
        <v>3</v>
      </c>
      <c r="D4" s="9" t="s">
        <v>4</v>
      </c>
      <c r="E4" s="58">
        <v>1.4999999999999999E-2</v>
      </c>
      <c r="F4" s="32"/>
      <c r="K4" s="29"/>
    </row>
    <row r="5" spans="3:11" x14ac:dyDescent="0.35">
      <c r="C5" s="8" t="s">
        <v>5</v>
      </c>
      <c r="D5" s="9" t="s">
        <v>6</v>
      </c>
      <c r="E5" s="58">
        <v>3.0000000000000001E-3</v>
      </c>
      <c r="F5" s="32"/>
      <c r="K5" s="29"/>
    </row>
    <row r="6" spans="3:11" x14ac:dyDescent="0.35">
      <c r="C6" s="8" t="s">
        <v>7</v>
      </c>
      <c r="D6" s="9" t="s">
        <v>8</v>
      </c>
      <c r="E6" s="58">
        <v>0.2</v>
      </c>
      <c r="F6" s="32"/>
      <c r="K6" s="29"/>
    </row>
    <row r="7" spans="3:11" x14ac:dyDescent="0.35">
      <c r="C7" s="8" t="s">
        <v>9</v>
      </c>
      <c r="D7" s="9" t="s">
        <v>10</v>
      </c>
      <c r="E7" s="58">
        <v>0.12</v>
      </c>
      <c r="F7" s="32"/>
      <c r="K7" s="29"/>
    </row>
    <row r="8" spans="3:11" x14ac:dyDescent="0.35">
      <c r="C8" s="8" t="s">
        <v>11</v>
      </c>
      <c r="D8" s="9" t="s">
        <v>12</v>
      </c>
      <c r="E8" s="58">
        <v>2E-3</v>
      </c>
      <c r="F8" s="32"/>
      <c r="K8" s="29"/>
    </row>
    <row r="9" spans="3:11" ht="12.5" thickBot="1" x14ac:dyDescent="0.4">
      <c r="C9" s="10"/>
      <c r="F9" s="31"/>
      <c r="K9" s="30"/>
    </row>
    <row r="10" spans="3:11" ht="12.5" thickBot="1" x14ac:dyDescent="0.4">
      <c r="C10" s="49" t="s">
        <v>13</v>
      </c>
      <c r="D10" s="50"/>
      <c r="E10" s="51"/>
      <c r="F10" s="54" t="s">
        <v>14</v>
      </c>
      <c r="G10" s="55"/>
      <c r="H10" s="54" t="s">
        <v>15</v>
      </c>
      <c r="I10" s="55"/>
      <c r="J10" s="54" t="s">
        <v>16</v>
      </c>
      <c r="K10" s="55"/>
    </row>
    <row r="11" spans="3:11" x14ac:dyDescent="0.35">
      <c r="C11" s="52"/>
      <c r="D11" s="53"/>
      <c r="E11" s="53"/>
      <c r="F11" s="11" t="s">
        <v>17</v>
      </c>
      <c r="G11" s="12">
        <v>0.2</v>
      </c>
      <c r="H11" s="13" t="s">
        <v>18</v>
      </c>
      <c r="I11" s="14">
        <v>-0.2</v>
      </c>
      <c r="J11" s="13" t="s">
        <v>19</v>
      </c>
      <c r="K11" s="15">
        <v>0</v>
      </c>
    </row>
    <row r="12" spans="3:11" x14ac:dyDescent="0.35">
      <c r="C12" s="8" t="s">
        <v>20</v>
      </c>
      <c r="D12" s="9" t="s">
        <v>21</v>
      </c>
      <c r="E12" s="16" t="s">
        <v>22</v>
      </c>
      <c r="F12" s="35">
        <f>+$E$3</f>
        <v>5000000</v>
      </c>
      <c r="G12" s="35"/>
      <c r="H12" s="35">
        <f>+$E$3</f>
        <v>5000000</v>
      </c>
      <c r="I12" s="35"/>
      <c r="J12" s="35">
        <f>+$E$3</f>
        <v>5000000</v>
      </c>
      <c r="K12" s="36"/>
    </row>
    <row r="13" spans="3:11" x14ac:dyDescent="0.35">
      <c r="C13" s="8" t="s">
        <v>23</v>
      </c>
      <c r="D13" s="9" t="s">
        <v>24</v>
      </c>
      <c r="E13" s="16" t="s">
        <v>25</v>
      </c>
      <c r="F13" s="35">
        <f>F12*G11</f>
        <v>1000000</v>
      </c>
      <c r="G13" s="35"/>
      <c r="H13" s="35">
        <f>H12*I11</f>
        <v>-1000000</v>
      </c>
      <c r="I13" s="35"/>
      <c r="J13" s="47">
        <f>J12*K11</f>
        <v>0</v>
      </c>
      <c r="K13" s="48"/>
    </row>
    <row r="14" spans="3:11" x14ac:dyDescent="0.35">
      <c r="C14" s="8" t="s">
        <v>26</v>
      </c>
      <c r="D14" s="9" t="s">
        <v>27</v>
      </c>
      <c r="E14" s="16" t="s">
        <v>28</v>
      </c>
      <c r="F14" s="35">
        <f>F12+F13</f>
        <v>6000000</v>
      </c>
      <c r="G14" s="35"/>
      <c r="H14" s="35">
        <f>H12+H13</f>
        <v>4000000</v>
      </c>
      <c r="I14" s="35"/>
      <c r="J14" s="35">
        <f>J12+J13</f>
        <v>5000000</v>
      </c>
      <c r="K14" s="36"/>
    </row>
    <row r="15" spans="3:11" x14ac:dyDescent="0.35">
      <c r="C15" s="44"/>
      <c r="D15" s="45"/>
      <c r="E15" s="45"/>
      <c r="F15" s="45"/>
      <c r="G15" s="45"/>
      <c r="H15" s="45"/>
      <c r="I15" s="45"/>
      <c r="J15" s="45"/>
      <c r="K15" s="46"/>
    </row>
    <row r="16" spans="3:11" x14ac:dyDescent="0.35">
      <c r="C16" s="8" t="s">
        <v>77</v>
      </c>
      <c r="D16" s="9" t="s">
        <v>29</v>
      </c>
      <c r="E16" s="16" t="s">
        <v>30</v>
      </c>
      <c r="F16" s="35">
        <f>(F12+F14)/2</f>
        <v>5500000</v>
      </c>
      <c r="G16" s="35"/>
      <c r="H16" s="35">
        <f>(H12+H14)/2</f>
        <v>4500000</v>
      </c>
      <c r="I16" s="35"/>
      <c r="J16" s="35">
        <f>(J12+J14)/2</f>
        <v>5000000</v>
      </c>
      <c r="K16" s="36"/>
    </row>
    <row r="17" spans="3:11" x14ac:dyDescent="0.35">
      <c r="C17" s="44"/>
      <c r="D17" s="45"/>
      <c r="E17" s="45"/>
      <c r="F17" s="45"/>
      <c r="G17" s="45"/>
      <c r="H17" s="45"/>
      <c r="I17" s="45"/>
      <c r="J17" s="45"/>
      <c r="K17" s="46"/>
    </row>
    <row r="18" spans="3:11" x14ac:dyDescent="0.35">
      <c r="C18" s="8" t="s">
        <v>31</v>
      </c>
      <c r="D18" s="9" t="s">
        <v>32</v>
      </c>
      <c r="E18" s="16" t="s">
        <v>33</v>
      </c>
      <c r="F18" s="35">
        <f>+F16*-$E$5</f>
        <v>-16500</v>
      </c>
      <c r="G18" s="35"/>
      <c r="H18" s="35">
        <f>+H16*-$E$5</f>
        <v>-13500</v>
      </c>
      <c r="I18" s="35"/>
      <c r="J18" s="35">
        <f>+J16*-$E$5</f>
        <v>-15000</v>
      </c>
      <c r="K18" s="36"/>
    </row>
    <row r="19" spans="3:11" x14ac:dyDescent="0.35">
      <c r="C19" s="8" t="s">
        <v>11</v>
      </c>
      <c r="D19" s="9" t="s">
        <v>34</v>
      </c>
      <c r="E19" s="16" t="s">
        <v>35</v>
      </c>
      <c r="F19" s="35">
        <f>+F16*-$E$8</f>
        <v>-11000</v>
      </c>
      <c r="G19" s="35"/>
      <c r="H19" s="35">
        <f>+H16*-$E$8</f>
        <v>-9000</v>
      </c>
      <c r="I19" s="35"/>
      <c r="J19" s="35">
        <f>+J16*-$E$8</f>
        <v>-10000</v>
      </c>
      <c r="K19" s="36"/>
    </row>
    <row r="20" spans="3:11" ht="24" x14ac:dyDescent="0.35">
      <c r="C20" s="8" t="s">
        <v>36</v>
      </c>
      <c r="D20" s="9" t="s">
        <v>37</v>
      </c>
      <c r="E20" s="19" t="s">
        <v>38</v>
      </c>
      <c r="F20" s="35">
        <f>+(F16+F18+F19)*-$E$4</f>
        <v>-82087.5</v>
      </c>
      <c r="G20" s="35"/>
      <c r="H20" s="35">
        <f>+(H16+H18+H19)*-$E$4</f>
        <v>-67162.5</v>
      </c>
      <c r="I20" s="35"/>
      <c r="J20" s="35">
        <f>+(J16+J18+J19)*-$E$4</f>
        <v>-74625</v>
      </c>
      <c r="K20" s="36"/>
    </row>
    <row r="21" spans="3:11" x14ac:dyDescent="0.35">
      <c r="C21" s="8" t="s">
        <v>39</v>
      </c>
      <c r="D21" s="9" t="s">
        <v>40</v>
      </c>
      <c r="E21" s="19" t="s">
        <v>41</v>
      </c>
      <c r="F21" s="35">
        <f>+F18+F20+F19</f>
        <v>-109587.5</v>
      </c>
      <c r="G21" s="35"/>
      <c r="H21" s="35">
        <f>+H18+H20+H19</f>
        <v>-89662.5</v>
      </c>
      <c r="I21" s="35"/>
      <c r="J21" s="35">
        <f>+J18+J20+J19</f>
        <v>-99625</v>
      </c>
      <c r="K21" s="36"/>
    </row>
    <row r="22" spans="3:11" x14ac:dyDescent="0.35">
      <c r="C22" s="44"/>
      <c r="D22" s="45"/>
      <c r="E22" s="45"/>
      <c r="F22" s="45"/>
      <c r="G22" s="45"/>
      <c r="H22" s="45"/>
      <c r="I22" s="45"/>
      <c r="J22" s="45"/>
      <c r="K22" s="46"/>
    </row>
    <row r="23" spans="3:11" x14ac:dyDescent="0.35">
      <c r="C23" s="8" t="s">
        <v>42</v>
      </c>
      <c r="D23" s="9" t="s">
        <v>43</v>
      </c>
      <c r="E23" s="19" t="s">
        <v>44</v>
      </c>
      <c r="F23" s="35">
        <f>F14+F21</f>
        <v>5890412.5</v>
      </c>
      <c r="G23" s="35"/>
      <c r="H23" s="35">
        <f>H14+H21</f>
        <v>3910337.5</v>
      </c>
      <c r="I23" s="35"/>
      <c r="J23" s="35">
        <f>J14+J21</f>
        <v>4900375</v>
      </c>
      <c r="K23" s="36"/>
    </row>
    <row r="24" spans="3:11" ht="24" x14ac:dyDescent="0.35">
      <c r="C24" s="8" t="s">
        <v>45</v>
      </c>
      <c r="D24" s="9" t="s">
        <v>46</v>
      </c>
      <c r="E24" s="19"/>
      <c r="F24" s="35">
        <f>F12</f>
        <v>5000000</v>
      </c>
      <c r="G24" s="35"/>
      <c r="H24" s="35">
        <f>H12</f>
        <v>5000000</v>
      </c>
      <c r="I24" s="35"/>
      <c r="J24" s="35">
        <f>J12</f>
        <v>5000000</v>
      </c>
      <c r="K24" s="36"/>
    </row>
    <row r="25" spans="3:11" x14ac:dyDescent="0.35">
      <c r="C25" s="20" t="s">
        <v>47</v>
      </c>
      <c r="D25" s="9" t="s">
        <v>48</v>
      </c>
      <c r="E25" s="21" t="s">
        <v>49</v>
      </c>
      <c r="F25" s="35">
        <f>(F24*$E$7)</f>
        <v>600000</v>
      </c>
      <c r="G25" s="35"/>
      <c r="H25" s="35">
        <f>(H24*$E$7)</f>
        <v>600000</v>
      </c>
      <c r="I25" s="35"/>
      <c r="J25" s="35">
        <f>(J24*$E$7)</f>
        <v>600000</v>
      </c>
      <c r="K25" s="36"/>
    </row>
    <row r="26" spans="3:11" ht="36" x14ac:dyDescent="0.35">
      <c r="C26" s="8" t="s">
        <v>50</v>
      </c>
      <c r="D26" s="9" t="s">
        <v>51</v>
      </c>
      <c r="E26" s="19" t="s">
        <v>52</v>
      </c>
      <c r="F26" s="35" t="str">
        <f>IF(F23&gt;(F24+F25),("Yes"),("No Pfee"))</f>
        <v>Yes</v>
      </c>
      <c r="G26" s="35"/>
      <c r="H26" s="35" t="str">
        <f>IF(H23&gt;(H24+H25),("Yes"),("No Pfee"))</f>
        <v>No Pfee</v>
      </c>
      <c r="I26" s="35"/>
      <c r="J26" s="35" t="str">
        <f>IF(J23&gt;(J24+J25),("Yes"),("No Pfee"))</f>
        <v>No Pfee</v>
      </c>
      <c r="K26" s="36"/>
    </row>
    <row r="27" spans="3:11" x14ac:dyDescent="0.35">
      <c r="C27" s="41" t="s">
        <v>74</v>
      </c>
      <c r="D27" s="42"/>
      <c r="E27" s="42"/>
      <c r="F27" s="42"/>
      <c r="G27" s="42"/>
      <c r="H27" s="42"/>
      <c r="I27" s="42"/>
      <c r="J27" s="42"/>
      <c r="K27" s="43"/>
    </row>
    <row r="28" spans="3:11" x14ac:dyDescent="0.35">
      <c r="C28" s="8" t="s">
        <v>53</v>
      </c>
      <c r="D28" s="9" t="s">
        <v>54</v>
      </c>
      <c r="E28" s="19" t="s">
        <v>55</v>
      </c>
      <c r="F28" s="35">
        <f>+IF(F26="Yes",(F23-F24-F25),(0))</f>
        <v>290412.5</v>
      </c>
      <c r="G28" s="35"/>
      <c r="H28" s="35">
        <f>+IF(H26="Yes",(H23-H24-H25),(0))</f>
        <v>0</v>
      </c>
      <c r="I28" s="35"/>
      <c r="J28" s="35">
        <f>+IF(J26="Yes",(J23-J24-J25),(0))</f>
        <v>0</v>
      </c>
      <c r="K28" s="36"/>
    </row>
    <row r="29" spans="3:11" x14ac:dyDescent="0.35">
      <c r="C29" s="20" t="s">
        <v>56</v>
      </c>
      <c r="D29" s="9" t="s">
        <v>57</v>
      </c>
      <c r="E29" s="21" t="s">
        <v>58</v>
      </c>
      <c r="F29" s="35">
        <f>+F28*-$E$6</f>
        <v>-58082.5</v>
      </c>
      <c r="G29" s="35"/>
      <c r="H29" s="35">
        <f>+H28*-$E$6</f>
        <v>0</v>
      </c>
      <c r="I29" s="35"/>
      <c r="J29" s="35">
        <f>+J28*-$E$6</f>
        <v>0</v>
      </c>
      <c r="K29" s="36"/>
    </row>
    <row r="30" spans="3:11" x14ac:dyDescent="0.35">
      <c r="C30" s="17"/>
      <c r="D30" s="9"/>
      <c r="E30" s="9"/>
      <c r="F30" s="9"/>
      <c r="G30" s="9"/>
      <c r="H30" s="9"/>
      <c r="I30" s="9"/>
      <c r="J30" s="9"/>
      <c r="K30" s="18"/>
    </row>
    <row r="31" spans="3:11" ht="24" x14ac:dyDescent="0.35">
      <c r="C31" s="8" t="s">
        <v>59</v>
      </c>
      <c r="D31" s="9" t="s">
        <v>60</v>
      </c>
      <c r="E31" s="19" t="s">
        <v>61</v>
      </c>
      <c r="F31" s="35">
        <f>+F23+F29</f>
        <v>5832330</v>
      </c>
      <c r="G31" s="35"/>
      <c r="H31" s="35">
        <f>+H23+H29</f>
        <v>3910337.5</v>
      </c>
      <c r="I31" s="35"/>
      <c r="J31" s="35">
        <f>+J23+J29</f>
        <v>4900375</v>
      </c>
      <c r="K31" s="36"/>
    </row>
    <row r="32" spans="3:11" x14ac:dyDescent="0.35">
      <c r="C32" s="8" t="s">
        <v>62</v>
      </c>
      <c r="D32" s="9" t="s">
        <v>63</v>
      </c>
      <c r="E32" s="19" t="s">
        <v>64</v>
      </c>
      <c r="F32" s="33">
        <f>+F31/F12-1</f>
        <v>0.166466</v>
      </c>
      <c r="G32" s="33"/>
      <c r="H32" s="33">
        <f>+H31/H12-1</f>
        <v>-0.21793249999999997</v>
      </c>
      <c r="I32" s="33"/>
      <c r="J32" s="33">
        <f>+J31/J12-1</f>
        <v>-1.9924999999999971E-2</v>
      </c>
      <c r="K32" s="34"/>
    </row>
    <row r="33" spans="1:12" x14ac:dyDescent="0.35">
      <c r="C33" s="17"/>
      <c r="D33" s="9"/>
      <c r="E33" s="9"/>
      <c r="F33" s="9"/>
      <c r="G33" s="9"/>
      <c r="H33" s="9"/>
      <c r="I33" s="9"/>
      <c r="J33" s="9"/>
      <c r="K33" s="18"/>
    </row>
    <row r="34" spans="1:12" ht="24" x14ac:dyDescent="0.35">
      <c r="C34" s="8" t="s">
        <v>75</v>
      </c>
      <c r="D34" s="9" t="s">
        <v>65</v>
      </c>
      <c r="E34" s="19" t="s">
        <v>66</v>
      </c>
      <c r="F34" s="35">
        <f>MAX(F24,F31)</f>
        <v>5832330</v>
      </c>
      <c r="G34" s="35"/>
      <c r="H34" s="35">
        <f>MAX(H24,H31)</f>
        <v>5000000</v>
      </c>
      <c r="I34" s="35"/>
      <c r="J34" s="35">
        <f>MAX(J24,J31)</f>
        <v>5000000</v>
      </c>
      <c r="K34" s="36"/>
    </row>
    <row r="35" spans="1:12" ht="24.5" thickBot="1" x14ac:dyDescent="0.4">
      <c r="C35" s="22" t="s">
        <v>76</v>
      </c>
      <c r="D35" s="23" t="s">
        <v>65</v>
      </c>
      <c r="E35" s="24" t="s">
        <v>67</v>
      </c>
      <c r="F35" s="37">
        <f>MAX(F24,F23)</f>
        <v>5890412.5</v>
      </c>
      <c r="G35" s="37"/>
      <c r="H35" s="37">
        <f>MAX(H24,H23)</f>
        <v>5000000</v>
      </c>
      <c r="I35" s="37"/>
      <c r="J35" s="37">
        <f>MAX(J24,J23)</f>
        <v>5000000</v>
      </c>
      <c r="K35" s="38"/>
    </row>
    <row r="36" spans="1:12" x14ac:dyDescent="0.35">
      <c r="F36" s="25"/>
      <c r="G36" s="25"/>
      <c r="H36" s="25"/>
      <c r="I36" s="25"/>
      <c r="J36" s="25"/>
      <c r="K36" s="25"/>
      <c r="L36" s="25"/>
    </row>
    <row r="37" spans="1:12" x14ac:dyDescent="0.35">
      <c r="B37" s="3"/>
      <c r="C37" s="39" t="s">
        <v>68</v>
      </c>
      <c r="D37" s="39"/>
      <c r="E37" s="39"/>
      <c r="F37" s="39"/>
      <c r="G37" s="39"/>
      <c r="H37" s="39"/>
      <c r="I37" s="39"/>
      <c r="J37" s="39"/>
      <c r="K37" s="39"/>
      <c r="L37" s="39"/>
    </row>
    <row r="38" spans="1:12" ht="22.5" customHeight="1" x14ac:dyDescent="0.35">
      <c r="A38" s="4" t="s">
        <v>83</v>
      </c>
      <c r="B38" s="26">
        <v>1</v>
      </c>
      <c r="C38" s="40" t="s">
        <v>78</v>
      </c>
      <c r="D38" s="40"/>
      <c r="E38" s="40"/>
      <c r="F38" s="40"/>
      <c r="G38" s="40"/>
      <c r="H38" s="40"/>
      <c r="I38" s="40"/>
      <c r="J38" s="40"/>
      <c r="K38" s="40"/>
      <c r="L38" s="40"/>
    </row>
    <row r="39" spans="1:12" ht="27.75" customHeight="1" x14ac:dyDescent="0.35">
      <c r="B39" s="26">
        <f t="shared" ref="B39:B47" si="0">+B38+1</f>
        <v>2</v>
      </c>
      <c r="C39" s="40" t="s">
        <v>69</v>
      </c>
      <c r="D39" s="40"/>
      <c r="E39" s="40"/>
      <c r="F39" s="40"/>
      <c r="G39" s="40"/>
      <c r="H39" s="40"/>
      <c r="I39" s="40"/>
      <c r="J39" s="40"/>
      <c r="K39" s="40"/>
      <c r="L39" s="40"/>
    </row>
    <row r="40" spans="1:12" ht="39.75" customHeight="1" x14ac:dyDescent="0.35">
      <c r="B40" s="26">
        <v>3</v>
      </c>
      <c r="C40" s="40" t="s">
        <v>79</v>
      </c>
      <c r="D40" s="40"/>
      <c r="E40" s="40"/>
      <c r="F40" s="40"/>
      <c r="G40" s="40"/>
      <c r="H40" s="40"/>
      <c r="I40" s="40"/>
      <c r="J40" s="40"/>
      <c r="K40" s="40"/>
      <c r="L40" s="40"/>
    </row>
    <row r="41" spans="1:12" ht="23.5" customHeight="1" x14ac:dyDescent="0.35">
      <c r="B41" s="26">
        <v>4</v>
      </c>
      <c r="C41" s="40" t="s">
        <v>80</v>
      </c>
      <c r="D41" s="40"/>
      <c r="E41" s="40"/>
      <c r="F41" s="40"/>
      <c r="G41" s="40"/>
      <c r="H41" s="40"/>
      <c r="I41" s="40"/>
      <c r="J41" s="40"/>
      <c r="K41" s="40"/>
      <c r="L41" s="40"/>
    </row>
    <row r="42" spans="1:12" ht="12" customHeight="1" x14ac:dyDescent="0.35">
      <c r="B42" s="26">
        <f t="shared" si="0"/>
        <v>5</v>
      </c>
      <c r="C42" s="40" t="s">
        <v>81</v>
      </c>
      <c r="D42" s="40"/>
      <c r="E42" s="40"/>
      <c r="F42" s="40"/>
      <c r="G42" s="40"/>
      <c r="H42" s="40"/>
      <c r="I42" s="40"/>
      <c r="J42" s="40"/>
      <c r="K42" s="40"/>
      <c r="L42" s="40"/>
    </row>
    <row r="43" spans="1:12" ht="20.25" customHeight="1" x14ac:dyDescent="0.35">
      <c r="B43" s="26">
        <v>6</v>
      </c>
      <c r="C43" s="40" t="s">
        <v>70</v>
      </c>
      <c r="D43" s="40"/>
      <c r="E43" s="40"/>
      <c r="F43" s="40"/>
      <c r="G43" s="40"/>
      <c r="H43" s="40"/>
      <c r="I43" s="40"/>
      <c r="J43" s="40"/>
      <c r="K43" s="40"/>
      <c r="L43" s="40"/>
    </row>
    <row r="44" spans="1:12" s="27" customFormat="1" ht="33" customHeight="1" x14ac:dyDescent="0.35">
      <c r="B44" s="26">
        <v>7</v>
      </c>
      <c r="C44" s="40" t="s">
        <v>84</v>
      </c>
      <c r="D44" s="40"/>
      <c r="E44" s="40"/>
      <c r="F44" s="40"/>
      <c r="G44" s="40"/>
      <c r="H44" s="40"/>
      <c r="I44" s="40"/>
      <c r="J44" s="40"/>
      <c r="K44" s="40"/>
      <c r="L44" s="40"/>
    </row>
    <row r="45" spans="1:12" ht="25.5" customHeight="1" x14ac:dyDescent="0.35">
      <c r="B45" s="26">
        <v>8</v>
      </c>
      <c r="C45" s="40" t="s">
        <v>71</v>
      </c>
      <c r="D45" s="40"/>
      <c r="E45" s="40"/>
      <c r="F45" s="40"/>
      <c r="G45" s="40"/>
      <c r="H45" s="40"/>
      <c r="I45" s="40"/>
      <c r="J45" s="40"/>
      <c r="K45" s="40"/>
      <c r="L45" s="40"/>
    </row>
    <row r="46" spans="1:12" ht="12" customHeight="1" x14ac:dyDescent="0.35">
      <c r="B46" s="26">
        <f t="shared" si="0"/>
        <v>9</v>
      </c>
      <c r="C46" s="40" t="s">
        <v>72</v>
      </c>
      <c r="D46" s="40"/>
      <c r="E46" s="40"/>
      <c r="F46" s="40"/>
      <c r="G46" s="40"/>
      <c r="H46" s="40"/>
      <c r="I46" s="40"/>
      <c r="J46" s="40"/>
      <c r="K46" s="40"/>
      <c r="L46" s="40"/>
    </row>
    <row r="47" spans="1:12" ht="12" customHeight="1" x14ac:dyDescent="0.35">
      <c r="B47" s="26">
        <f t="shared" si="0"/>
        <v>10</v>
      </c>
      <c r="C47" s="40" t="s">
        <v>73</v>
      </c>
      <c r="D47" s="40"/>
      <c r="E47" s="40"/>
      <c r="F47" s="40"/>
      <c r="G47" s="40"/>
      <c r="H47" s="40"/>
      <c r="I47" s="40"/>
      <c r="J47" s="40"/>
      <c r="K47" s="40"/>
      <c r="L47" s="40"/>
    </row>
    <row r="48" spans="1:12" s="27" customFormat="1" ht="20.25" customHeight="1" x14ac:dyDescent="0.35">
      <c r="B48" s="26">
        <v>11</v>
      </c>
      <c r="C48" s="40" t="s">
        <v>82</v>
      </c>
      <c r="D48" s="40"/>
      <c r="E48" s="40"/>
      <c r="F48" s="40"/>
      <c r="G48" s="40"/>
      <c r="H48" s="40"/>
      <c r="I48" s="40"/>
      <c r="J48" s="40"/>
      <c r="K48" s="40"/>
      <c r="L48" s="40"/>
    </row>
  </sheetData>
  <mergeCells count="75">
    <mergeCell ref="C44:L44"/>
    <mergeCell ref="C45:L45"/>
    <mergeCell ref="C46:L46"/>
    <mergeCell ref="C47:L47"/>
    <mergeCell ref="C48:L48"/>
    <mergeCell ref="C39:L39"/>
    <mergeCell ref="C40:L40"/>
    <mergeCell ref="C41:L41"/>
    <mergeCell ref="C42:L42"/>
    <mergeCell ref="C43:L43"/>
    <mergeCell ref="C10:E11"/>
    <mergeCell ref="F10:G10"/>
    <mergeCell ref="H10:I10"/>
    <mergeCell ref="J10:K10"/>
    <mergeCell ref="F12:G12"/>
    <mergeCell ref="H12:I12"/>
    <mergeCell ref="J12:K12"/>
    <mergeCell ref="F18:G18"/>
    <mergeCell ref="H18:I18"/>
    <mergeCell ref="J18:K18"/>
    <mergeCell ref="F13:G13"/>
    <mergeCell ref="H13:I13"/>
    <mergeCell ref="J13:K13"/>
    <mergeCell ref="F14:G14"/>
    <mergeCell ref="H14:I14"/>
    <mergeCell ref="J14:K14"/>
    <mergeCell ref="C15:K15"/>
    <mergeCell ref="F16:G16"/>
    <mergeCell ref="H16:I16"/>
    <mergeCell ref="J16:K16"/>
    <mergeCell ref="C17:K17"/>
    <mergeCell ref="F19:G19"/>
    <mergeCell ref="H19:I19"/>
    <mergeCell ref="J19:K19"/>
    <mergeCell ref="F20:G20"/>
    <mergeCell ref="H20:I20"/>
    <mergeCell ref="J20:K20"/>
    <mergeCell ref="F21:G21"/>
    <mergeCell ref="H21:I21"/>
    <mergeCell ref="J21:K21"/>
    <mergeCell ref="C22:K22"/>
    <mergeCell ref="F23:G23"/>
    <mergeCell ref="H23:I23"/>
    <mergeCell ref="J23:K23"/>
    <mergeCell ref="C27:K27"/>
    <mergeCell ref="F28:G28"/>
    <mergeCell ref="H28:I28"/>
    <mergeCell ref="J28:K28"/>
    <mergeCell ref="F24:G24"/>
    <mergeCell ref="H24:I24"/>
    <mergeCell ref="J24:K24"/>
    <mergeCell ref="F25:G25"/>
    <mergeCell ref="H25:I25"/>
    <mergeCell ref="J25:K25"/>
    <mergeCell ref="F35:G35"/>
    <mergeCell ref="H35:I35"/>
    <mergeCell ref="J35:K35"/>
    <mergeCell ref="C37:L37"/>
    <mergeCell ref="C38:L38"/>
    <mergeCell ref="F3:F8"/>
    <mergeCell ref="F32:G32"/>
    <mergeCell ref="H32:I32"/>
    <mergeCell ref="J32:K32"/>
    <mergeCell ref="F34:G34"/>
    <mergeCell ref="H34:I34"/>
    <mergeCell ref="J34:K34"/>
    <mergeCell ref="F29:G29"/>
    <mergeCell ref="H29:I29"/>
    <mergeCell ref="J29:K29"/>
    <mergeCell ref="F31:G31"/>
    <mergeCell ref="H31:I31"/>
    <mergeCell ref="J31:K31"/>
    <mergeCell ref="F26:G26"/>
    <mergeCell ref="H26:I26"/>
    <mergeCell ref="J26:K2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Tanvi Balgi</dc:creator>
  <cp:lastModifiedBy>Siji Kumar</cp:lastModifiedBy>
  <dcterms:created xsi:type="dcterms:W3CDTF">2024-09-04T08:30:34Z</dcterms:created>
  <dcterms:modified xsi:type="dcterms:W3CDTF">2025-11-17T13:31:44Z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2024-09-04T08:30:36Z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fd8206e2-b62b-4198-b530-181dfefa33f1</vt:lpwstr>
  </property>
  <property fmtid="{D5CDD505-2E9C-101B-9397-08002B2CF9AE}" pid="7" name="MSIP_Label_defa4170-0d19-0005-0004-bc88714345d2_ActionId">
    <vt:lpwstr>383d6bd1-e8ef-477a-8fda-605083f30cae</vt:lpwstr>
  </property>
  <property fmtid="{D5CDD505-2E9C-101B-9397-08002B2CF9AE}" pid="8" name="MSIP_Label_defa4170-0d19-0005-0004-bc88714345d2_ContentBits">
    <vt:lpwstr>0</vt:lpwstr>
  </property>
</Properties>
</file>